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filterPrivacy="1"/>
  <xr:revisionPtr revIDLastSave="0" documentId="13_ncr:1_{DBCE73C9-465F-472E-B7B0-A0AA15C812C2}" xr6:coauthVersionLast="36" xr6:coauthVersionMax="36" xr10:uidLastSave="{00000000-0000-0000-0000-000000000000}"/>
  <bookViews>
    <workbookView xWindow="0" yWindow="0" windowWidth="19200" windowHeight="8052" tabRatio="67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3" i="10" l="1"/>
  <c r="D49" i="10"/>
  <c r="D48" i="10"/>
  <c r="E47" i="10"/>
  <c r="E48" i="10"/>
  <c r="E49" i="10"/>
  <c r="E50" i="10"/>
  <c r="E51" i="10"/>
  <c r="E52" i="10"/>
  <c r="D51" i="10"/>
  <c r="D50" i="10"/>
  <c r="D44" i="10"/>
  <c r="D43" i="10"/>
  <c r="C43" i="10"/>
  <c r="E44" i="10"/>
  <c r="E45" i="10"/>
  <c r="E46" i="10"/>
  <c r="D47" i="10"/>
  <c r="D42" i="10"/>
  <c r="D41" i="10"/>
  <c r="E37" i="10"/>
  <c r="E38" i="10"/>
  <c r="E39" i="10"/>
  <c r="E40" i="10"/>
  <c r="E41" i="10"/>
  <c r="E42" i="10"/>
  <c r="E43" i="10"/>
  <c r="E36" i="10"/>
  <c r="D40" i="10"/>
  <c r="D38" i="10"/>
  <c r="C38" i="10"/>
  <c r="D39" i="10" s="1"/>
  <c r="D36" i="10"/>
  <c r="C36" i="10"/>
  <c r="D37" i="10" s="1"/>
  <c r="E33" i="10"/>
  <c r="E30" i="10"/>
  <c r="E31" i="10"/>
  <c r="E32" i="10"/>
  <c r="D31" i="10"/>
  <c r="C31" i="10"/>
  <c r="D32" i="10" s="1"/>
  <c r="D30" i="10"/>
  <c r="E27" i="10"/>
  <c r="E28" i="10"/>
  <c r="E29" i="10"/>
  <c r="E26" i="10"/>
  <c r="D28" i="10"/>
  <c r="C28" i="10"/>
  <c r="D29" i="10" s="1"/>
  <c r="D26" i="10"/>
  <c r="C26" i="10"/>
  <c r="D27" i="10" s="1"/>
  <c r="E22" i="10"/>
  <c r="E15" i="10"/>
  <c r="E16" i="10"/>
  <c r="E17" i="10"/>
  <c r="E18" i="10"/>
  <c r="E19" i="10"/>
  <c r="E20" i="10"/>
  <c r="E21" i="10"/>
  <c r="C20" i="10"/>
  <c r="D21" i="10" s="1"/>
  <c r="C18" i="10"/>
  <c r="D19" i="10" s="1"/>
  <c r="C4" i="10"/>
  <c r="D5" i="10" s="1"/>
  <c r="C2" i="10"/>
  <c r="D20" i="10"/>
  <c r="D18" i="10"/>
  <c r="D17" i="10"/>
  <c r="D15" i="10"/>
  <c r="D14" i="10"/>
  <c r="D13" i="10"/>
  <c r="D12" i="10"/>
  <c r="D11" i="10"/>
  <c r="D10" i="10"/>
  <c r="D9" i="10"/>
  <c r="D8" i="10"/>
  <c r="D7" i="10"/>
  <c r="D6" i="10"/>
  <c r="D4" i="10"/>
  <c r="D3" i="10"/>
  <c r="D2" i="10"/>
  <c r="D16" i="11"/>
  <c r="D15" i="11"/>
  <c r="D13" i="11"/>
  <c r="D9" i="11"/>
  <c r="D8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E167" i="1" s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78" i="1" l="1"/>
  <c r="E174" i="1"/>
  <c r="E176" i="1"/>
  <c r="E172" i="1"/>
  <c r="E170" i="1"/>
  <c r="E168" i="1"/>
  <c r="E164" i="1"/>
  <c r="E166" i="1"/>
  <c r="E173" i="1"/>
  <c r="E163" i="1"/>
  <c r="E177" i="1"/>
  <c r="E175" i="1"/>
  <c r="E171" i="1"/>
  <c r="E169" i="1"/>
  <c r="E165" i="1"/>
  <c r="E162" i="1"/>
  <c r="E158" i="1"/>
  <c r="E150" i="1"/>
  <c r="E151" i="1"/>
  <c r="E147" i="1"/>
  <c r="E155" i="1"/>
  <c r="E161" i="1"/>
  <c r="E159" i="1"/>
  <c r="E157" i="1"/>
  <c r="E153" i="1"/>
  <c r="E154" i="1"/>
  <c r="E148" i="1"/>
  <c r="E156" i="1"/>
  <c r="E152" i="1"/>
  <c r="E160" i="1"/>
  <c r="E149" i="1"/>
  <c r="V4" i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E133" i="1" l="1"/>
  <c r="E125" i="1"/>
  <c r="E121" i="1"/>
  <c r="E101" i="1"/>
  <c r="E97" i="1"/>
  <c r="E93" i="1"/>
  <c r="E89" i="1"/>
  <c r="E85" i="1"/>
  <c r="E69" i="1"/>
  <c r="E65" i="1"/>
  <c r="E61" i="1"/>
  <c r="E57" i="1"/>
  <c r="E146" i="1"/>
  <c r="E142" i="1"/>
  <c r="E138" i="1"/>
  <c r="E134" i="1"/>
  <c r="E130" i="1"/>
  <c r="E126" i="1"/>
  <c r="E122" i="1"/>
  <c r="E118" i="1"/>
  <c r="E114" i="1"/>
  <c r="E110" i="1"/>
  <c r="E106" i="1"/>
  <c r="E102" i="1"/>
  <c r="E98" i="1"/>
  <c r="E94" i="1"/>
  <c r="E90" i="1"/>
  <c r="E86" i="1"/>
  <c r="E82" i="1"/>
  <c r="E78" i="1"/>
  <c r="E74" i="1"/>
  <c r="E70" i="1"/>
  <c r="E66" i="1"/>
  <c r="E62" i="1"/>
  <c r="E58" i="1"/>
  <c r="E139" i="1"/>
  <c r="E119" i="1"/>
  <c r="E115" i="1"/>
  <c r="E111" i="1"/>
  <c r="E107" i="1"/>
  <c r="E103" i="1"/>
  <c r="E87" i="1"/>
  <c r="E83" i="1"/>
  <c r="E79" i="1"/>
  <c r="E75" i="1"/>
  <c r="E71" i="1"/>
  <c r="E67" i="1"/>
  <c r="E143" i="1"/>
  <c r="E144" i="1"/>
  <c r="E140" i="1"/>
  <c r="E136" i="1"/>
  <c r="E132" i="1"/>
  <c r="E128" i="1"/>
  <c r="E124" i="1"/>
  <c r="E120" i="1"/>
  <c r="E116" i="1"/>
  <c r="E112" i="1"/>
  <c r="E108" i="1"/>
  <c r="E104" i="1"/>
  <c r="E100" i="1"/>
  <c r="E96" i="1"/>
  <c r="E92" i="1"/>
  <c r="E88" i="1"/>
  <c r="E84" i="1"/>
  <c r="E80" i="1"/>
  <c r="E76" i="1"/>
  <c r="E72" i="1"/>
  <c r="E68" i="1"/>
  <c r="E64" i="1"/>
  <c r="E60" i="1"/>
  <c r="E56" i="1"/>
  <c r="E131" i="1"/>
  <c r="E95" i="1"/>
  <c r="E77" i="1"/>
  <c r="E59" i="1"/>
  <c r="E135" i="1"/>
  <c r="E127" i="1"/>
  <c r="E117" i="1"/>
  <c r="E109" i="1"/>
  <c r="E99" i="1"/>
  <c r="E91" i="1"/>
  <c r="E81" i="1"/>
  <c r="E73" i="1"/>
  <c r="E63" i="1"/>
  <c r="E113" i="1"/>
  <c r="E145" i="1"/>
  <c r="E137" i="1"/>
  <c r="E129" i="1"/>
  <c r="E123" i="1"/>
  <c r="E105" i="1"/>
  <c r="E141" i="1"/>
  <c r="E6" i="1"/>
  <c r="E20" i="1"/>
  <c r="E22" i="1"/>
  <c r="E24" i="1"/>
  <c r="E26" i="1"/>
  <c r="E28" i="1"/>
  <c r="E30" i="1"/>
  <c r="E32" i="1"/>
  <c r="E34" i="1"/>
  <c r="E36" i="1"/>
  <c r="E38" i="1"/>
  <c r="E40" i="1"/>
  <c r="E42" i="1"/>
  <c r="E44" i="1"/>
  <c r="E46" i="1"/>
  <c r="E48" i="1"/>
  <c r="E50" i="1"/>
  <c r="E52" i="1"/>
  <c r="E54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3" i="1"/>
  <c r="E25" i="1"/>
  <c r="E27" i="1"/>
  <c r="E29" i="1"/>
  <c r="E31" i="1"/>
  <c r="E33" i="1"/>
  <c r="E35" i="1"/>
  <c r="E37" i="1"/>
  <c r="E39" i="1"/>
  <c r="E41" i="1"/>
  <c r="E43" i="1"/>
  <c r="E45" i="1"/>
  <c r="E47" i="1"/>
  <c r="E49" i="1"/>
  <c r="E51" i="1"/>
  <c r="E53" i="1"/>
  <c r="E55" i="1"/>
  <c r="AA3" i="1"/>
  <c r="Z3" i="1"/>
  <c r="X3" i="1"/>
  <c r="V3" i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<sst xmlns="http://schemas.openxmlformats.org/spreadsheetml/2006/main" count="675" uniqueCount="238">
  <si>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</si>
  <si>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</si>
  <si>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</si>
  <si>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</si>
  <si>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</si>
  <si>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</si>
  <si>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</si>
  <si>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</si>
  <si>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</si>
  <si>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</si>
  <si>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</si>
  <si>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</si>
  <si>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</si>
  <si>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</si>
  <si>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</si>
  <si>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</si>
  <si>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</si>
  <si>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</si>
  <si>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</si>
  <si>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</si>
  <si>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</si>
  <si>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</si>
  <si>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</si>
  <si>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</si>
  <si>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</si>
  <si>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</si>
  <si>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</si>
  <si>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</si>
  <si>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</si>
  <si>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</si>
  <si>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</si>
  <si>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</si>
  <si>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</si>
  <si>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</si>
  <si>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</si>
  <si>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</si>
  <si>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</si>
  <si>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</si>
  <si>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</si>
  <si>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</si>
  <si>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</si>
  <si>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</si>
  <si>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</si>
  <si>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</si>
  <si>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</si>
  <si>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</si>
  <si>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</si>
  <si>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</si>
  <si>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</si>
  <si>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</si>
  <si>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</si>
  <si>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</si>
  <si>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</si>
  <si>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</si>
  <si>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</si>
  <si>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</si>
  <si>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</si>
  <si>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</si>
  <si>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</si>
  <si>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</si>
  <si>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</si>
  <si>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</si>
  <si>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</si>
  <si>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</si>
  <si>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</si>
  <si>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</si>
  <si>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</si>
  <si>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</si>
  <si>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</si>
  <si>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</si>
  <si>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</si>
  <si>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</si>
  <si>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</si>
  <si>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</si>
  <si>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</si>
  <si>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</si>
  <si>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</si>
  <si>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</si>
  <si>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</si>
  <si>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</si>
  <si>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</si>
  <si>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</si>
  <si>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</si>
  <si>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</si>
  <si>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</si>
  <si>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</si>
  <si>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</si>
  <si>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</si>
  <si>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</si>
  <si>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</si>
  <si>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</si>
  <si>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</si>
  <si>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</si>
  <si>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</si>
  <si>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</si>
  <si>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</si>
  <si>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</si>
  <si>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</si>
  <si>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</si>
  <si>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</si>
  <si>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</si>
  <si>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</si>
  <si>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</si>
  <si>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</si>
  <si>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</si>
  <si>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</si>
  <si>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</si>
  <si>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</si>
  <si>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</si>
  <si>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</si>
  <si>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</si>
  <si>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</si>
  <si>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</si>
  <si>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</si>
  <si>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</si>
  <si>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</si>
  <si>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</si>
  <si>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</si>
  <si>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</si>
  <si>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</si>
  <si>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</si>
  <si>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</si>
  <si>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</si>
  <si>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</si>
  <si>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</si>
  <si>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</si>
  <si>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</si>
  <si>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Rx-&gt;B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</si>
  <si>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</si>
  <si>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</si>
  <si>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</si>
  <si>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</si>
  <si>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</si>
  <si>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</si>
  <si>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</si>
  <si>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</si>
  <si>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</si>
  <si>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</si>
  <si>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Z-&gt;Rx</t>
    <phoneticPr fontId="1" type="noConversion"/>
  </si>
  <si>
    <t>STA Ri, AD</t>
    <phoneticPr fontId="1" type="noConversion"/>
  </si>
  <si>
    <t>LD Ri, AD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</si>
  <si>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</si>
  <si>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</si>
  <si>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</si>
  <si>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</si>
  <si>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</si>
  <si>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</si>
  <si>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</si>
  <si>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</si>
  <si>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</si>
  <si>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</si>
  <si>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</si>
  <si>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</si>
  <si>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</si>
  <si>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</si>
  <si>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</si>
  <si>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</si>
  <si>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</si>
  <si>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</si>
  <si>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</si>
  <si>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</si>
  <si>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</si>
  <si>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</si>
  <si>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</si>
  <si>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</si>
  <si>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</si>
  <si>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</si>
  <si>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</si>
  <si>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</si>
  <si>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Rx-&gt;MDR</t>
    <phoneticPr fontId="1" type="noConversion"/>
  </si>
  <si>
    <t>MDR-&gt;Rx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</si>
  <si>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</si>
  <si>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</si>
  <si>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</si>
  <si>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</si>
  <si>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</si>
  <si>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</si>
  <si>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</si>
  <si>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</si>
  <si>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</si>
  <si>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</si>
  <si>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</si>
  <si>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</si>
  <si>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Z-&gt;Ri</t>
    <phoneticPr fontId="1" type="noConversion"/>
  </si>
  <si>
    <t>Ri-&gt;B</t>
    <phoneticPr fontId="1" type="noConversion"/>
  </si>
  <si>
    <t>SHR *, Ri</t>
    <phoneticPr fontId="1" type="noConversion"/>
  </si>
  <si>
    <t>SHL *, Ri</t>
    <phoneticPr fontId="1" type="noConversion"/>
  </si>
  <si>
    <t>右移一位</t>
  </si>
  <si>
    <t>左移带进位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</si>
  <si>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</si>
  <si>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</si>
  <si>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</si>
  <si>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</si>
  <si>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SHLC *, Ri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</si>
  <si>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</si>
  <si>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</si>
  <si>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</si>
  <si>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</si>
  <si>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</si>
  <si>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</si>
  <si>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</si>
  <si>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</si>
  <si>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</si>
  <si>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</si>
  <si>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</si>
  <si>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</si>
  <si>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</si>
  <si>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</si>
  <si>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</si>
  <si>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</si>
  <si>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</si>
  <si>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</si>
  <si>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</si>
  <si>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AND Ri, #Num</t>
    <phoneticPr fontId="1" type="noConversion"/>
  </si>
  <si>
    <t>A&amp;B-&gt;Z</t>
    <phoneticPr fontId="1" type="noConversion"/>
  </si>
  <si>
    <t>MDR-&gt;PC</t>
    <phoneticPr fontId="1" type="noConversion"/>
  </si>
  <si>
    <t>Z-&gt;Ri</t>
    <phoneticPr fontId="1" type="noConversion"/>
  </si>
  <si>
    <t>MDR&amp;Ri-&gt;Ri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</si>
  <si>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</si>
  <si>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</si>
  <si>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</si>
  <si>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</si>
  <si>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04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</si>
  <si>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</si>
  <si>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</si>
  <si>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</si>
  <si>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</si>
  <si>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11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</si>
  <si>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</si>
  <si>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</si>
  <si>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</si>
  <si>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</si>
  <si>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</si>
  <si>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</si>
  <si>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</si>
  <si>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</si>
  <si>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((0+B)&lt;&lt;1(&lt;CY))-&gt;Z</t>
    <phoneticPr fontId="1" type="noConversion"/>
  </si>
  <si>
    <t>SHLC *, Ri（将进位作为右串入，并左移一位）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</si>
</sst>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1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504826</xdr:colOff>
      <xdr:row>7</xdr:row>
      <xdr:rowOff>104775</xdr:rowOff>
    </xdr:from>
    <xdr:to>
      <xdr:col>10</xdr:col>
      <xdr:colOff>314326</xdr:colOff>
      <xdr:row>23</xdr:row>
      <xdr:rowOff>66675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13CED87C-BF04-476F-BC33-8F8B47FAD8EF}"/>
            </a:ext>
          </a:extLst>
        </xdr:cNvPr>
        <xdr:cNvSpPr txBox="1"/>
      </xdr:nvSpPr>
      <xdr:spPr>
        <a:xfrm>
          <a:off x="4981576" y="1371600"/>
          <a:ext cx="2628900" cy="2857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200">
              <a:latin typeface="Consolas" panose="020B0609020204030204" pitchFamily="49" charset="0"/>
            </a:rPr>
            <a:t>C</a:t>
          </a:r>
          <a:r>
            <a:rPr lang="zh-CN" altLang="en-US" sz="1200">
              <a:latin typeface="Consolas" panose="020B0609020204030204" pitchFamily="49" charset="0"/>
            </a:rPr>
            <a:t>代码（无法完全还原原码一位乘）：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register u8</a:t>
          </a:r>
          <a:r>
            <a:rPr lang="en-US" altLang="zh-CN" sz="1200" baseline="0">
              <a:latin typeface="Consolas" panose="020B0609020204030204" pitchFamily="49" charset="0"/>
            </a:rPr>
            <a:t> a = *(...)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register u8 b = *(...)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register u16 result = 0</a:t>
          </a:r>
        </a:p>
        <a:p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do</a:t>
          </a:r>
          <a:r>
            <a:rPr lang="en-US" altLang="zh-CN" sz="1200" baseline="0">
              <a:latin typeface="Consolas" panose="020B0609020204030204" pitchFamily="49" charset="0"/>
            </a:rPr>
            <a:t> {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if (b &amp; 1 != 0) {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result += a;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}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a &lt;&lt;= 1;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while ((b &gt;&gt;= 1) != 0);</a:t>
          </a:r>
        </a:p>
        <a:p>
          <a:endParaRPr lang="en-US" altLang="zh-CN" sz="1200" baseline="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*(...) = result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  <xdr:twoCellAnchor>
    <xdr:from>
      <xdr:col>10</xdr:col>
      <xdr:colOff>409575</xdr:colOff>
      <xdr:row>7</xdr:row>
      <xdr:rowOff>104774</xdr:rowOff>
    </xdr:from>
    <xdr:to>
      <xdr:col>15</xdr:col>
      <xdr:colOff>285750</xdr:colOff>
      <xdr:row>23</xdr:row>
      <xdr:rowOff>95249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7705725" y="1371599"/>
          <a:ext cx="3381375" cy="2886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左移串入</a:t>
          </a:r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，剩余部分加至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SHL *, R0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SHLC *, R3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 *,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R3,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8"/>
  <sheetViews>
    <sheetView tabSelected="1" zoomScaleNormal="100" workbookViewId="0">
      <pane xSplit="3" ySplit="2" topLeftCell="D93" activePane="bottomRight" state="frozen"/>
      <selection pane="topRight" activeCell="C1" sqref="C1"/>
      <selection pane="bottomLeft" activeCell="A3" sqref="A3"/>
      <selection pane="bottomRight" activeCell="B106" sqref="B106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</cols>
  <sheetData>
    <row r="1" spans="1:32" ht="15.6" x14ac:dyDescent="0.35">
      <c r="D1" s="50" t="s">
        <v>53</v>
      </c>
      <c r="E1" s="54"/>
      <c r="F1" s="51" t="s">
        <v>42</v>
      </c>
      <c r="G1" s="52"/>
      <c r="H1" s="52"/>
      <c r="I1" s="53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50" t="s">
        <v>88</v>
      </c>
      <c r="W1" s="50"/>
      <c r="X1" s="50"/>
      <c r="Y1" s="50"/>
      <c r="Z1" s="50"/>
      <c r="AA1" s="50"/>
    </row>
    <row r="2" spans="1:32" s="12" customFormat="1" x14ac:dyDescent="0.25">
      <c r="A2" s="12" t="s">
        <v>54</v>
      </c>
      <c r="B2" s="12" t="s">
        <v>166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48" t="s">
        <v>0</v>
      </c>
      <c r="B3" s="47" t="s">
        <v>180</v>
      </c>
      <c r="C3" t="s">
        <v>95</v>
      </c>
      <c r="D3" s="27" t="str">
        <f>DEC2HEX(ROW(D3)-3, 2)</f>
        <v>00</v>
      </c>
      <c r="E3" t="str">
        <f>_xlfn.CONCAT(BIN2HEX(V3), BIN2HEX(W3), " ", BIN2HEX(X3), BIN2HEX(Y3), " ", BIN2HEX(Z3), BIN2HEX(AA3))</f>
        <v>00 12 01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</row>
    <row r="4" spans="1:32" s="33" customFormat="1" x14ac:dyDescent="0.25">
      <c r="A4" s="48"/>
      <c r="B4" s="47"/>
      <c r="C4" s="33" t="s">
        <v>159</v>
      </c>
      <c r="D4" s="33" t="str">
        <f t="shared" ref="D4:D67" si="0">DEC2HEX(ROW(D4)-3, 2)</f>
        <v>01</v>
      </c>
      <c r="E4" s="33" t="str">
        <f t="shared" ref="E4:E55" si="1">_xlfn.CONCAT(BIN2HEX(V4), BIN2HEX(W4), " ", BIN2HEX(X4), BIN2HEX(Y4), " ", BIN2HEX(Z4), BIN2HEX(AA4))</f>
        <v>00 01 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154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48"/>
      <c r="B5" s="47"/>
      <c r="C5" t="s">
        <v>160</v>
      </c>
      <c r="D5" t="str">
        <f t="shared" si="0"/>
        <v>02</v>
      </c>
      <c r="E5" t="str">
        <f t="shared" si="1"/>
        <v>04 03 01</v>
      </c>
      <c r="J5" s="21" t="s">
        <v>134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48"/>
      <c r="B6" s="47"/>
      <c r="C6" s="33" t="s">
        <v>107</v>
      </c>
      <c r="D6" s="33" t="str">
        <f t="shared" si="0"/>
        <v>03</v>
      </c>
      <c r="E6" s="33" t="str">
        <f>_xlfn.CONCAT(BIN2HEX(V6), BIN2HEX(W6), " ", BIN2HEX(X6), BIN2HEX(Y6), " ", BIN2HEX(Z6), BIN2HEX(AA6))</f>
        <v>00 00 41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48"/>
      <c r="B7" s="36"/>
      <c r="C7" t="s">
        <v>161</v>
      </c>
      <c r="D7" t="str">
        <f t="shared" si="0"/>
        <v>04</v>
      </c>
      <c r="E7" t="str">
        <f t="shared" si="1"/>
        <v>00 04 51</v>
      </c>
      <c r="J7" s="21"/>
      <c r="K7" s="21" t="s">
        <v>129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48"/>
      <c r="B8" s="48" t="s">
        <v>167</v>
      </c>
      <c r="C8" s="33" t="s">
        <v>110</v>
      </c>
      <c r="D8" s="33" t="str">
        <f t="shared" si="0"/>
        <v>05</v>
      </c>
      <c r="E8" s="33" t="str">
        <f t="shared" si="1"/>
        <v>00 41 01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48"/>
      <c r="B9" s="48"/>
      <c r="C9" t="s">
        <v>131</v>
      </c>
      <c r="D9" t="str">
        <f t="shared" si="0"/>
        <v>06</v>
      </c>
      <c r="E9" t="str">
        <f t="shared" si="1"/>
        <v>00 02 01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48"/>
      <c r="B10" s="48"/>
      <c r="C10" s="33" t="s">
        <v>162</v>
      </c>
      <c r="D10" s="33" t="str">
        <f t="shared" si="0"/>
        <v>07</v>
      </c>
      <c r="E10" s="33" t="str">
        <f t="shared" si="1"/>
        <v>04 03 01</v>
      </c>
      <c r="F10" s="23"/>
      <c r="G10" s="19"/>
      <c r="H10" s="19"/>
      <c r="I10" s="26"/>
      <c r="J10" s="20" t="s">
        <v>134</v>
      </c>
      <c r="K10" s="20"/>
      <c r="L10" s="23"/>
      <c r="M10" s="20"/>
      <c r="N10" s="23"/>
      <c r="O10" s="20"/>
      <c r="P10" s="20" t="s">
        <v>133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48"/>
      <c r="B11" s="48"/>
      <c r="C11" t="s">
        <v>130</v>
      </c>
      <c r="D11" t="str">
        <f t="shared" si="0"/>
        <v>08</v>
      </c>
      <c r="E11" t="str">
        <f t="shared" si="1"/>
        <v>00 00 31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</row>
    <row r="12" spans="1:32" s="33" customFormat="1" x14ac:dyDescent="0.25">
      <c r="A12" s="48"/>
      <c r="B12" s="36"/>
      <c r="C12" s="33" t="s">
        <v>163</v>
      </c>
      <c r="D12" s="33" t="str">
        <f t="shared" si="0"/>
        <v>09</v>
      </c>
      <c r="E12" s="33" t="str">
        <f t="shared" si="1"/>
        <v>00 00 03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48"/>
      <c r="B13" s="36"/>
      <c r="D13" t="str">
        <f t="shared" si="0"/>
        <v>0A</v>
      </c>
      <c r="E13" t="str">
        <f t="shared" si="1"/>
        <v>00 00 00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48"/>
      <c r="B14" s="36"/>
      <c r="D14" s="33" t="str">
        <f t="shared" si="0"/>
        <v>0B</v>
      </c>
      <c r="E14" s="33" t="str">
        <f t="shared" si="1"/>
        <v>00 00 00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48"/>
      <c r="B15" s="36"/>
      <c r="D15" t="str">
        <f t="shared" si="0"/>
        <v>0C</v>
      </c>
      <c r="E15" t="str">
        <f t="shared" si="1"/>
        <v>00 00 00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48"/>
      <c r="B16" s="36"/>
      <c r="D16" s="33" t="str">
        <f t="shared" si="0"/>
        <v>0D</v>
      </c>
      <c r="E16" s="33" t="str">
        <f t="shared" si="1"/>
        <v>00 00 00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7" x14ac:dyDescent="0.25">
      <c r="A17" s="48"/>
      <c r="B17" s="36"/>
      <c r="D17" t="str">
        <f t="shared" si="0"/>
        <v>0E</v>
      </c>
      <c r="E17" t="str">
        <f t="shared" si="1"/>
        <v>00 00 00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7" s="33" customFormat="1" x14ac:dyDescent="0.25">
      <c r="A18" s="48"/>
      <c r="B18" s="36"/>
      <c r="D18" s="33" t="str">
        <f t="shared" si="0"/>
        <v>0F</v>
      </c>
      <c r="E18" s="33" t="str">
        <f t="shared" si="1"/>
        <v>00 00 00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7" ht="14.25" customHeight="1" x14ac:dyDescent="0.25">
      <c r="A19" s="48" t="s">
        <v>139</v>
      </c>
      <c r="B19" s="47" t="s">
        <v>180</v>
      </c>
      <c r="C19" t="s">
        <v>95</v>
      </c>
      <c r="D19" s="27" t="str">
        <f t="shared" si="0"/>
        <v>10</v>
      </c>
      <c r="E19" t="str">
        <f t="shared" si="1"/>
        <v>00 12 01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</row>
    <row r="20" spans="1:27" s="33" customFormat="1" x14ac:dyDescent="0.25">
      <c r="A20" s="48"/>
      <c r="B20" s="47"/>
      <c r="C20" s="33" t="s">
        <v>159</v>
      </c>
      <c r="D20" s="33" t="str">
        <f t="shared" si="0"/>
        <v>11</v>
      </c>
      <c r="E20" s="33" t="str">
        <f t="shared" si="1"/>
        <v>00 01 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154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7" x14ac:dyDescent="0.25">
      <c r="A21" s="48"/>
      <c r="B21" s="47"/>
      <c r="C21" t="s">
        <v>160</v>
      </c>
      <c r="D21" t="str">
        <f t="shared" si="0"/>
        <v>12</v>
      </c>
      <c r="E21" t="str">
        <f t="shared" si="1"/>
        <v>04 03 01</v>
      </c>
      <c r="J21" s="21" t="s">
        <v>134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7" s="33" customFormat="1" x14ac:dyDescent="0.25">
      <c r="A22" s="48"/>
      <c r="B22" s="47"/>
      <c r="C22" s="33" t="s">
        <v>126</v>
      </c>
      <c r="D22" s="33" t="str">
        <f t="shared" si="0"/>
        <v>13</v>
      </c>
      <c r="E22" s="33" t="str">
        <f t="shared" si="1"/>
        <v>00 00 41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7" x14ac:dyDescent="0.25">
      <c r="A23" s="48"/>
      <c r="B23" s="36"/>
      <c r="C23" t="s">
        <v>161</v>
      </c>
      <c r="D23" t="str">
        <f t="shared" si="0"/>
        <v>14</v>
      </c>
      <c r="E23" t="str">
        <f t="shared" si="1"/>
        <v>00 00 51</v>
      </c>
      <c r="J23" s="21"/>
      <c r="K23" s="21" t="s">
        <v>129</v>
      </c>
      <c r="M23" s="9"/>
      <c r="O23" s="21"/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0000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7" s="33" customFormat="1" x14ac:dyDescent="0.25">
      <c r="A24" s="48"/>
      <c r="B24" s="48" t="s">
        <v>168</v>
      </c>
      <c r="C24" s="33" t="s">
        <v>110</v>
      </c>
      <c r="D24" s="33" t="str">
        <f t="shared" si="0"/>
        <v>15</v>
      </c>
      <c r="E24" s="33" t="str">
        <f t="shared" si="1"/>
        <v>00 41 01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7" x14ac:dyDescent="0.25">
      <c r="A25" s="48"/>
      <c r="B25" s="48"/>
      <c r="C25" t="s">
        <v>137</v>
      </c>
      <c r="D25" t="str">
        <f t="shared" si="0"/>
        <v>16</v>
      </c>
      <c r="E25" t="str">
        <f t="shared" si="1"/>
        <v>00 02 01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7" s="33" customFormat="1" x14ac:dyDescent="0.25">
      <c r="A26" s="48"/>
      <c r="B26" s="48"/>
      <c r="C26" s="33" t="s">
        <v>162</v>
      </c>
      <c r="D26" s="33" t="str">
        <f t="shared" si="0"/>
        <v>17</v>
      </c>
      <c r="E26" s="33" t="str">
        <f t="shared" si="1"/>
        <v>04 03 01</v>
      </c>
      <c r="F26" s="23"/>
      <c r="G26" s="19"/>
      <c r="H26" s="19"/>
      <c r="I26" s="26"/>
      <c r="J26" s="20" t="s">
        <v>134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7" x14ac:dyDescent="0.25">
      <c r="A27" s="48"/>
      <c r="B27" s="48"/>
      <c r="C27" t="s">
        <v>126</v>
      </c>
      <c r="D27" t="str">
        <f t="shared" si="0"/>
        <v>18</v>
      </c>
      <c r="E27" t="str">
        <f t="shared" si="1"/>
        <v>00 00 41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</row>
    <row r="28" spans="1:27" s="33" customFormat="1" x14ac:dyDescent="0.25">
      <c r="A28" s="48"/>
      <c r="B28" s="48" t="s">
        <v>169</v>
      </c>
      <c r="C28" s="33" t="s">
        <v>127</v>
      </c>
      <c r="D28" s="33" t="str">
        <f t="shared" si="0"/>
        <v>19</v>
      </c>
      <c r="E28" s="33" t="str">
        <f t="shared" si="1"/>
        <v>00 22 01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7" x14ac:dyDescent="0.25">
      <c r="A29" s="48"/>
      <c r="B29" s="48"/>
      <c r="C29" t="s">
        <v>136</v>
      </c>
      <c r="D29" t="str">
        <f t="shared" si="0"/>
        <v>1A</v>
      </c>
      <c r="E29" t="str">
        <f t="shared" si="1"/>
        <v>00 01 01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7" s="33" customFormat="1" x14ac:dyDescent="0.25">
      <c r="A30" s="48"/>
      <c r="B30" s="48"/>
      <c r="C30" s="33" t="s">
        <v>164</v>
      </c>
      <c r="D30" s="33" t="str">
        <f t="shared" si="0"/>
        <v>1B</v>
      </c>
      <c r="E30" s="33" t="str">
        <f t="shared" si="1"/>
        <v>04 03 01</v>
      </c>
      <c r="F30" s="23"/>
      <c r="G30" s="19"/>
      <c r="H30" s="19"/>
      <c r="I30" s="26"/>
      <c r="J30" s="19" t="s">
        <v>134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7" x14ac:dyDescent="0.25">
      <c r="A31" s="48"/>
      <c r="B31" s="48"/>
      <c r="C31" t="s">
        <v>128</v>
      </c>
      <c r="D31" t="str">
        <f t="shared" si="0"/>
        <v>1C</v>
      </c>
      <c r="E31" t="str">
        <f t="shared" si="1"/>
        <v>01 00 51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7" s="33" customFormat="1" x14ac:dyDescent="0.25">
      <c r="A32" s="48"/>
      <c r="B32" s="36"/>
      <c r="C32" s="33" t="s">
        <v>165</v>
      </c>
      <c r="D32" s="33" t="str">
        <f t="shared" si="0"/>
        <v>1D</v>
      </c>
      <c r="E32" s="33" t="str">
        <f t="shared" si="1"/>
        <v>01 08 01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7" x14ac:dyDescent="0.25">
      <c r="A33" s="48"/>
      <c r="B33" s="36"/>
      <c r="C33" t="s">
        <v>171</v>
      </c>
      <c r="D33" t="str">
        <f t="shared" si="0"/>
        <v>1E</v>
      </c>
      <c r="E33" t="str">
        <f t="shared" si="1"/>
        <v>00 00 02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7" s="33" customFormat="1" x14ac:dyDescent="0.25">
      <c r="A34" s="48"/>
      <c r="B34" s="36"/>
      <c r="D34" s="33" t="str">
        <f t="shared" si="0"/>
        <v>1F</v>
      </c>
      <c r="E34" s="33" t="str">
        <f t="shared" si="1"/>
        <v>00 00 00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7" ht="14.25" customHeight="1" x14ac:dyDescent="0.25">
      <c r="A35" s="48" t="s">
        <v>140</v>
      </c>
      <c r="B35" s="47" t="s">
        <v>180</v>
      </c>
      <c r="C35" t="s">
        <v>95</v>
      </c>
      <c r="D35" s="27" t="str">
        <f t="shared" si="0"/>
        <v>20</v>
      </c>
      <c r="E35" t="str">
        <f t="shared" si="1"/>
        <v>00 12 01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</row>
    <row r="36" spans="1:27" s="33" customFormat="1" x14ac:dyDescent="0.25">
      <c r="A36" s="48"/>
      <c r="B36" s="47"/>
      <c r="C36" s="33" t="s">
        <v>159</v>
      </c>
      <c r="D36" s="33" t="str">
        <f t="shared" si="0"/>
        <v>21</v>
      </c>
      <c r="E36" s="33" t="str">
        <f t="shared" si="1"/>
        <v>00 01 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154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7" x14ac:dyDescent="0.25">
      <c r="A37" s="48"/>
      <c r="B37" s="47"/>
      <c r="C37" t="s">
        <v>160</v>
      </c>
      <c r="D37" t="str">
        <f t="shared" si="0"/>
        <v>22</v>
      </c>
      <c r="E37" t="str">
        <f t="shared" si="1"/>
        <v>04 03 01</v>
      </c>
      <c r="J37" s="21" t="s">
        <v>134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7" s="33" customFormat="1" x14ac:dyDescent="0.25">
      <c r="A38" s="48"/>
      <c r="B38" s="47"/>
      <c r="C38" s="33" t="s">
        <v>126</v>
      </c>
      <c r="D38" s="33" t="str">
        <f t="shared" si="0"/>
        <v>23</v>
      </c>
      <c r="E38" s="33" t="str">
        <f t="shared" si="1"/>
        <v>00 00 41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7" x14ac:dyDescent="0.25">
      <c r="A39" s="48"/>
      <c r="B39" s="36"/>
      <c r="C39" t="s">
        <v>161</v>
      </c>
      <c r="D39" t="str">
        <f t="shared" si="0"/>
        <v>24</v>
      </c>
      <c r="E39" t="str">
        <f t="shared" si="1"/>
        <v>00 04 51</v>
      </c>
      <c r="J39" s="21"/>
      <c r="K39" s="21" t="s">
        <v>129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7" s="33" customFormat="1" x14ac:dyDescent="0.25">
      <c r="A40" s="48"/>
      <c r="B40" s="48" t="s">
        <v>168</v>
      </c>
      <c r="C40" s="33" t="s">
        <v>110</v>
      </c>
      <c r="D40" s="33" t="str">
        <f t="shared" si="0"/>
        <v>25</v>
      </c>
      <c r="E40" s="33" t="str">
        <f t="shared" si="1"/>
        <v>00 41 01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7" x14ac:dyDescent="0.25">
      <c r="A41" s="48"/>
      <c r="B41" s="48"/>
      <c r="C41" t="s">
        <v>131</v>
      </c>
      <c r="D41" t="str">
        <f t="shared" si="0"/>
        <v>26</v>
      </c>
      <c r="E41" t="str">
        <f t="shared" si="1"/>
        <v>00 02 01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7" s="33" customFormat="1" x14ac:dyDescent="0.25">
      <c r="A42" s="48"/>
      <c r="B42" s="48"/>
      <c r="C42" s="33" t="s">
        <v>162</v>
      </c>
      <c r="D42" s="33" t="str">
        <f t="shared" si="0"/>
        <v>27</v>
      </c>
      <c r="E42" s="33" t="str">
        <f t="shared" si="1"/>
        <v>04 03 01</v>
      </c>
      <c r="F42" s="23"/>
      <c r="G42" s="19"/>
      <c r="H42" s="19"/>
      <c r="I42" s="26"/>
      <c r="J42" s="20" t="s">
        <v>134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7" x14ac:dyDescent="0.25">
      <c r="A43" s="48"/>
      <c r="B43" s="48"/>
      <c r="C43" t="s">
        <v>126</v>
      </c>
      <c r="D43" t="str">
        <f t="shared" si="0"/>
        <v>28</v>
      </c>
      <c r="E43" t="str">
        <f t="shared" si="1"/>
        <v>00 00 41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</row>
    <row r="44" spans="1:27" s="33" customFormat="1" x14ac:dyDescent="0.25">
      <c r="A44" s="48"/>
      <c r="B44" s="36"/>
      <c r="C44" s="33" t="s">
        <v>175</v>
      </c>
      <c r="D44" s="33" t="str">
        <f t="shared" si="0"/>
        <v>29</v>
      </c>
      <c r="E44" s="33" t="str">
        <f t="shared" si="1"/>
        <v>00 04 51</v>
      </c>
      <c r="F44" s="23"/>
      <c r="G44" s="19"/>
      <c r="H44" s="19"/>
      <c r="I44" s="26"/>
      <c r="J44" s="20"/>
      <c r="K44" s="20" t="s">
        <v>129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7" x14ac:dyDescent="0.25">
      <c r="A45" s="48"/>
      <c r="B45" s="48" t="s">
        <v>170</v>
      </c>
      <c r="C45" t="s">
        <v>110</v>
      </c>
      <c r="D45" t="str">
        <f t="shared" si="0"/>
        <v>2A</v>
      </c>
      <c r="E45" t="str">
        <f t="shared" si="1"/>
        <v>00 41 01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7" s="33" customFormat="1" x14ac:dyDescent="0.25">
      <c r="A46" s="48"/>
      <c r="B46" s="48"/>
      <c r="C46" s="33" t="s">
        <v>137</v>
      </c>
      <c r="D46" s="33" t="str">
        <f t="shared" si="0"/>
        <v>2B</v>
      </c>
      <c r="E46" s="33" t="str">
        <f t="shared" si="1"/>
        <v>00 02 01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7" x14ac:dyDescent="0.25">
      <c r="A47" s="48"/>
      <c r="B47" s="48"/>
      <c r="C47" s="33" t="s">
        <v>162</v>
      </c>
      <c r="D47" t="str">
        <f t="shared" si="0"/>
        <v>2C</v>
      </c>
      <c r="E47" t="str">
        <f t="shared" si="1"/>
        <v>04 03 01</v>
      </c>
      <c r="J47" s="21" t="s">
        <v>134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7" s="33" customFormat="1" x14ac:dyDescent="0.25">
      <c r="A48" s="48"/>
      <c r="B48" s="48"/>
      <c r="C48" s="33" t="s">
        <v>138</v>
      </c>
      <c r="D48" s="33" t="str">
        <f t="shared" si="0"/>
        <v>2D</v>
      </c>
      <c r="E48" s="33" t="str">
        <f t="shared" si="1"/>
        <v>00 00 11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7" x14ac:dyDescent="0.25">
      <c r="A49" s="48"/>
      <c r="B49" s="36"/>
      <c r="C49" t="s">
        <v>171</v>
      </c>
      <c r="D49" t="str">
        <f t="shared" si="0"/>
        <v>2E</v>
      </c>
      <c r="E49" t="str">
        <f t="shared" si="1"/>
        <v>00 00 02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7" s="33" customFormat="1" x14ac:dyDescent="0.25">
      <c r="A50" s="48"/>
      <c r="B50" s="36"/>
      <c r="D50" s="33" t="str">
        <f t="shared" si="0"/>
        <v>2F</v>
      </c>
      <c r="E50" s="33" t="str">
        <f t="shared" si="1"/>
        <v>00 00 00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7" x14ac:dyDescent="0.25">
      <c r="A51" s="47" t="s">
        <v>141</v>
      </c>
      <c r="B51" s="37"/>
      <c r="C51" t="s">
        <v>142</v>
      </c>
      <c r="D51" s="27" t="str">
        <f t="shared" si="0"/>
        <v>30</v>
      </c>
      <c r="E51" t="str">
        <f t="shared" si="1"/>
        <v>00 22 01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</row>
    <row r="52" spans="1:27" s="33" customFormat="1" x14ac:dyDescent="0.25">
      <c r="A52" s="47"/>
      <c r="B52" s="37"/>
      <c r="C52" s="33" t="s">
        <v>143</v>
      </c>
      <c r="D52" s="33" t="str">
        <f t="shared" si="0"/>
        <v>31</v>
      </c>
      <c r="E52" s="33" t="str">
        <f t="shared" si="1"/>
        <v>00 81 01</v>
      </c>
      <c r="F52" s="23"/>
      <c r="G52" s="19"/>
      <c r="H52" s="19"/>
      <c r="I52" s="26"/>
      <c r="J52" s="20"/>
      <c r="K52" s="20"/>
      <c r="L52" s="23" t="s">
        <v>146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7" x14ac:dyDescent="0.25">
      <c r="A53" s="47"/>
      <c r="B53" s="37"/>
      <c r="C53" t="s">
        <v>144</v>
      </c>
      <c r="D53" t="str">
        <f t="shared" si="0"/>
        <v>32</v>
      </c>
      <c r="E53" t="str">
        <f t="shared" si="1"/>
        <v>02 03 01</v>
      </c>
      <c r="J53" s="21" t="s">
        <v>147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7" s="33" customFormat="1" x14ac:dyDescent="0.25">
      <c r="A54" s="47"/>
      <c r="B54" s="37"/>
      <c r="C54" s="33" t="s">
        <v>145</v>
      </c>
      <c r="D54" s="33" t="str">
        <f t="shared" si="0"/>
        <v>33</v>
      </c>
      <c r="E54" s="33" t="str">
        <f t="shared" si="1"/>
        <v>00 00 11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7" x14ac:dyDescent="0.25">
      <c r="A55" s="47"/>
      <c r="B55" s="37"/>
      <c r="C55" t="s">
        <v>171</v>
      </c>
      <c r="D55" t="str">
        <f t="shared" si="0"/>
        <v>34</v>
      </c>
      <c r="E55" t="str">
        <f t="shared" si="1"/>
        <v>00 00 02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7" s="33" customFormat="1" x14ac:dyDescent="0.25">
      <c r="A56" s="47"/>
      <c r="B56" s="37"/>
      <c r="D56" s="33" t="str">
        <f t="shared" si="0"/>
        <v>35</v>
      </c>
      <c r="E56" s="33" t="str">
        <f t="shared" ref="E56:E111" si="3">_xlfn.CONCAT(BIN2HEX(V56), BIN2HEX(W56), " ", BIN2HEX(X56), BIN2HEX(Y56), " ", BIN2HEX(Z56), BIN2HEX(AA56))</f>
        <v>00 00 00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7" x14ac:dyDescent="0.25">
      <c r="A57" s="47"/>
      <c r="B57" s="37"/>
      <c r="D57" t="str">
        <f t="shared" si="0"/>
        <v>36</v>
      </c>
      <c r="E57" t="str">
        <f t="shared" si="3"/>
        <v>00 00 00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7" s="33" customFormat="1" x14ac:dyDescent="0.25">
      <c r="A58" s="47"/>
      <c r="B58" s="37"/>
      <c r="D58" s="33" t="str">
        <f t="shared" si="0"/>
        <v>37</v>
      </c>
      <c r="E58" s="33" t="str">
        <f t="shared" si="3"/>
        <v>00 00 00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7" x14ac:dyDescent="0.25">
      <c r="A59" s="47"/>
      <c r="B59" s="37"/>
      <c r="D59" t="str">
        <f t="shared" si="0"/>
        <v>38</v>
      </c>
      <c r="E59" t="str">
        <f t="shared" si="3"/>
        <v>00 00 00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</row>
    <row r="60" spans="1:27" s="33" customFormat="1" x14ac:dyDescent="0.25">
      <c r="A60" s="47"/>
      <c r="B60" s="37"/>
      <c r="D60" s="33" t="str">
        <f t="shared" si="0"/>
        <v>39</v>
      </c>
      <c r="E60" s="33" t="str">
        <f t="shared" si="3"/>
        <v>00 00 00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7" x14ac:dyDescent="0.25">
      <c r="A61" s="47"/>
      <c r="B61" s="37"/>
      <c r="D61" t="str">
        <f t="shared" si="0"/>
        <v>3A</v>
      </c>
      <c r="E61" t="str">
        <f t="shared" si="3"/>
        <v>00 00 00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7" s="33" customFormat="1" x14ac:dyDescent="0.25">
      <c r="A62" s="47"/>
      <c r="B62" s="37"/>
      <c r="D62" s="33" t="str">
        <f t="shared" si="0"/>
        <v>3B</v>
      </c>
      <c r="E62" s="33" t="str">
        <f t="shared" si="3"/>
        <v>00 00 00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7" x14ac:dyDescent="0.25">
      <c r="A63" s="47"/>
      <c r="B63" s="37"/>
      <c r="D63" t="str">
        <f t="shared" si="0"/>
        <v>3C</v>
      </c>
      <c r="E63" t="str">
        <f t="shared" si="3"/>
        <v>00 00 00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7" s="33" customFormat="1" x14ac:dyDescent="0.25">
      <c r="A64" s="47"/>
      <c r="B64" s="37"/>
      <c r="D64" s="33" t="str">
        <f t="shared" si="0"/>
        <v>3D</v>
      </c>
      <c r="E64" s="33" t="str">
        <f t="shared" si="3"/>
        <v>00 00 00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7" x14ac:dyDescent="0.25">
      <c r="A65" s="47"/>
      <c r="B65" s="37"/>
      <c r="D65" t="str">
        <f t="shared" si="0"/>
        <v>3E</v>
      </c>
      <c r="E65" t="str">
        <f t="shared" si="3"/>
        <v>00 00 00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7" s="33" customFormat="1" x14ac:dyDescent="0.25">
      <c r="A66" s="47"/>
      <c r="B66" s="37"/>
      <c r="D66" s="33" t="str">
        <f t="shared" si="0"/>
        <v>3F</v>
      </c>
      <c r="E66" s="33" t="str">
        <f t="shared" si="3"/>
        <v>00 00 00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7" x14ac:dyDescent="0.25">
      <c r="A67" s="48" t="s">
        <v>116</v>
      </c>
      <c r="B67" s="36"/>
      <c r="C67" t="s">
        <v>157</v>
      </c>
      <c r="D67" s="27" t="str">
        <f t="shared" si="0"/>
        <v>40</v>
      </c>
      <c r="E67" t="str">
        <f t="shared" si="3"/>
        <v>00 00 05</v>
      </c>
      <c r="J67" s="21"/>
      <c r="K67" s="21"/>
      <c r="M67" s="9"/>
      <c r="O67" s="21"/>
      <c r="P67" s="21"/>
      <c r="R67" s="21"/>
      <c r="T67" s="21" t="s">
        <v>149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</row>
    <row r="68" spans="1:27" s="33" customFormat="1" x14ac:dyDescent="0.25">
      <c r="A68" s="48"/>
      <c r="B68" s="36"/>
      <c r="D68" s="33" t="str">
        <f t="shared" ref="D68:D131" si="4">DEC2HEX(ROW(D68)-3, 2)</f>
        <v>41</v>
      </c>
      <c r="E68" s="33" t="str">
        <f t="shared" si="3"/>
        <v>00 00 00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7" x14ac:dyDescent="0.25">
      <c r="A69" s="48"/>
      <c r="B69" s="36"/>
      <c r="D69" t="str">
        <f t="shared" si="4"/>
        <v>42</v>
      </c>
      <c r="E69" t="str">
        <f t="shared" si="3"/>
        <v>00 00 00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7" s="33" customFormat="1" x14ac:dyDescent="0.25">
      <c r="A70" s="48"/>
      <c r="B70" s="36"/>
      <c r="D70" s="33" t="str">
        <f t="shared" si="4"/>
        <v>43</v>
      </c>
      <c r="E70" s="33" t="str">
        <f t="shared" si="3"/>
        <v>00 00 00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7" x14ac:dyDescent="0.25">
      <c r="A71" s="48"/>
      <c r="B71" s="36"/>
      <c r="D71" t="str">
        <f t="shared" si="4"/>
        <v>44</v>
      </c>
      <c r="E71" t="str">
        <f t="shared" si="3"/>
        <v>00 00 00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7" s="33" customFormat="1" x14ac:dyDescent="0.25">
      <c r="A72" s="48"/>
      <c r="B72" s="36"/>
      <c r="D72" s="33" t="str">
        <f t="shared" si="4"/>
        <v>45</v>
      </c>
      <c r="E72" s="33" t="str">
        <f t="shared" si="3"/>
        <v>00 00 00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7" x14ac:dyDescent="0.25">
      <c r="A73" s="48"/>
      <c r="B73" s="36"/>
      <c r="D73" t="str">
        <f t="shared" si="4"/>
        <v>46</v>
      </c>
      <c r="E73" t="str">
        <f t="shared" si="3"/>
        <v>00 00 00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7" s="33" customFormat="1" x14ac:dyDescent="0.25">
      <c r="A74" s="48"/>
      <c r="B74" s="36"/>
      <c r="D74" s="33" t="str">
        <f t="shared" si="4"/>
        <v>47</v>
      </c>
      <c r="E74" s="33" t="str">
        <f t="shared" si="3"/>
        <v>00 00 00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7" x14ac:dyDescent="0.25">
      <c r="A75" s="48"/>
      <c r="B75" s="36"/>
      <c r="D75" t="str">
        <f t="shared" si="4"/>
        <v>48</v>
      </c>
      <c r="E75" t="str">
        <f t="shared" si="3"/>
        <v>00 00 00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</row>
    <row r="76" spans="1:27" s="33" customFormat="1" x14ac:dyDescent="0.25">
      <c r="A76" s="48"/>
      <c r="B76" s="36"/>
      <c r="D76" s="33" t="str">
        <f t="shared" si="4"/>
        <v>49</v>
      </c>
      <c r="E76" s="33" t="str">
        <f t="shared" si="3"/>
        <v>00 00 00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7" x14ac:dyDescent="0.25">
      <c r="A77" s="48"/>
      <c r="B77" s="36"/>
      <c r="D77" t="str">
        <f t="shared" si="4"/>
        <v>4A</v>
      </c>
      <c r="E77" t="str">
        <f t="shared" si="3"/>
        <v>00 00 00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7" s="33" customFormat="1" x14ac:dyDescent="0.25">
      <c r="A78" s="48"/>
      <c r="B78" s="36"/>
      <c r="D78" s="33" t="str">
        <f t="shared" si="4"/>
        <v>4B</v>
      </c>
      <c r="E78" s="33" t="str">
        <f t="shared" si="3"/>
        <v>00 00 00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7" x14ac:dyDescent="0.25">
      <c r="A79" s="48"/>
      <c r="B79" s="36"/>
      <c r="D79" t="str">
        <f t="shared" si="4"/>
        <v>4C</v>
      </c>
      <c r="E79" t="str">
        <f t="shared" si="3"/>
        <v>00 00 00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7" s="33" customFormat="1" x14ac:dyDescent="0.25">
      <c r="A80" s="48"/>
      <c r="B80" s="36"/>
      <c r="D80" s="33" t="str">
        <f t="shared" si="4"/>
        <v>4D</v>
      </c>
      <c r="E80" s="33" t="str">
        <f t="shared" si="3"/>
        <v>00 00 00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7" x14ac:dyDescent="0.25">
      <c r="A81" s="48"/>
      <c r="B81" s="36"/>
      <c r="D81" t="str">
        <f t="shared" si="4"/>
        <v>4E</v>
      </c>
      <c r="E81" t="str">
        <f t="shared" si="3"/>
        <v>00 00 00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7" s="33" customFormat="1" x14ac:dyDescent="0.25">
      <c r="A82" s="48"/>
      <c r="B82" s="36"/>
      <c r="D82" s="33" t="str">
        <f t="shared" si="4"/>
        <v>4F</v>
      </c>
      <c r="E82" s="33" t="str">
        <f t="shared" si="3"/>
        <v>00 00 00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7" ht="14.25" customHeight="1" x14ac:dyDescent="0.25">
      <c r="A83" s="47" t="s">
        <v>117</v>
      </c>
      <c r="C83" s="11" t="s">
        <v>181</v>
      </c>
      <c r="D83" s="27" t="str">
        <f t="shared" si="4"/>
        <v>50</v>
      </c>
      <c r="E83" t="str">
        <f t="shared" si="3"/>
        <v>00 00 04</v>
      </c>
      <c r="T83" s="22" t="s">
        <v>158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</row>
    <row r="84" spans="1:27" s="33" customFormat="1" x14ac:dyDescent="0.25">
      <c r="A84" s="47"/>
      <c r="B84" s="11"/>
      <c r="D84" s="33" t="str">
        <f t="shared" si="4"/>
        <v>51</v>
      </c>
      <c r="E84" s="33" t="str">
        <f t="shared" si="3"/>
        <v>00 00 00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7" x14ac:dyDescent="0.25">
      <c r="A85" s="47"/>
      <c r="B85" s="47" t="s">
        <v>180</v>
      </c>
      <c r="C85" s="11" t="s">
        <v>173</v>
      </c>
      <c r="D85" s="38" t="str">
        <f t="shared" si="4"/>
        <v>52</v>
      </c>
      <c r="E85" t="str">
        <f t="shared" si="3"/>
        <v>00 12 01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7" s="33" customFormat="1" x14ac:dyDescent="0.25">
      <c r="A86" s="47"/>
      <c r="B86" s="47"/>
      <c r="C86" s="33" t="s">
        <v>172</v>
      </c>
      <c r="D86" s="33" t="str">
        <f t="shared" si="4"/>
        <v>53</v>
      </c>
      <c r="E86" s="33" t="str">
        <f t="shared" si="3"/>
        <v>00 01 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154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7" x14ac:dyDescent="0.25">
      <c r="A87" s="47"/>
      <c r="B87" s="47"/>
      <c r="C87" t="s">
        <v>160</v>
      </c>
      <c r="D87" t="str">
        <f t="shared" si="4"/>
        <v>54</v>
      </c>
      <c r="E87" t="str">
        <f t="shared" si="3"/>
        <v>04 03 01</v>
      </c>
      <c r="J87" s="22" t="s">
        <v>134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7" s="33" customFormat="1" x14ac:dyDescent="0.25">
      <c r="A88" s="47"/>
      <c r="B88" s="47"/>
      <c r="C88" s="33" t="s">
        <v>174</v>
      </c>
      <c r="D88" s="33" t="str">
        <f t="shared" si="4"/>
        <v>55</v>
      </c>
      <c r="E88" s="33" t="str">
        <f t="shared" si="3"/>
        <v>00 00 41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7" x14ac:dyDescent="0.25">
      <c r="A89" s="47"/>
      <c r="C89" t="s">
        <v>161</v>
      </c>
      <c r="D89" t="str">
        <f t="shared" si="4"/>
        <v>56</v>
      </c>
      <c r="E89" t="str">
        <f t="shared" si="3"/>
        <v>00 04 01</v>
      </c>
      <c r="K89" s="22" t="s">
        <v>129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7" s="33" customFormat="1" x14ac:dyDescent="0.25">
      <c r="A90" s="47"/>
      <c r="B90" s="48" t="s">
        <v>177</v>
      </c>
      <c r="C90" s="33" t="s">
        <v>110</v>
      </c>
      <c r="D90" s="42" t="str">
        <f t="shared" si="4"/>
        <v>57</v>
      </c>
      <c r="E90" s="33" t="str">
        <f t="shared" si="3"/>
        <v>00 41 01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7" x14ac:dyDescent="0.25">
      <c r="A91" s="47"/>
      <c r="B91" s="48"/>
      <c r="C91" t="s">
        <v>173</v>
      </c>
      <c r="D91" t="str">
        <f t="shared" si="4"/>
        <v>58</v>
      </c>
      <c r="E91" t="str">
        <f t="shared" si="3"/>
        <v>00 12 01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</row>
    <row r="92" spans="1:27" s="33" customFormat="1" x14ac:dyDescent="0.25">
      <c r="A92" s="47"/>
      <c r="B92" s="48"/>
      <c r="C92" s="33" t="s">
        <v>176</v>
      </c>
      <c r="D92" s="33" t="str">
        <f t="shared" si="4"/>
        <v>59</v>
      </c>
      <c r="E92" s="33" t="str">
        <f t="shared" si="3"/>
        <v>04 03 01</v>
      </c>
      <c r="F92" s="23"/>
      <c r="G92" s="19"/>
      <c r="H92" s="19"/>
      <c r="I92" s="26"/>
      <c r="J92" s="19" t="s">
        <v>134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7" x14ac:dyDescent="0.25">
      <c r="A93" s="47"/>
      <c r="B93" s="48"/>
      <c r="C93" t="s">
        <v>153</v>
      </c>
      <c r="D93" t="str">
        <f t="shared" si="4"/>
        <v>5A</v>
      </c>
      <c r="E93" t="str">
        <f t="shared" si="3"/>
        <v>00 00 21</v>
      </c>
      <c r="R93" s="22" t="s">
        <v>154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7" s="33" customFormat="1" x14ac:dyDescent="0.25">
      <c r="A94" s="47"/>
      <c r="B94" s="36"/>
      <c r="C94" s="33" t="s">
        <v>178</v>
      </c>
      <c r="D94" s="33" t="str">
        <f t="shared" si="4"/>
        <v>5B</v>
      </c>
      <c r="E94" s="33" t="str">
        <f t="shared" si="3"/>
        <v>00 00 02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7" x14ac:dyDescent="0.25">
      <c r="A95" s="47"/>
      <c r="D95" t="str">
        <f t="shared" si="4"/>
        <v>5C</v>
      </c>
      <c r="E95" t="str">
        <f t="shared" si="3"/>
        <v>00 00 00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7" s="33" customFormat="1" x14ac:dyDescent="0.25">
      <c r="A96" s="47"/>
      <c r="B96" s="11"/>
      <c r="C96" s="33" t="s">
        <v>179</v>
      </c>
      <c r="D96" s="41" t="str">
        <f t="shared" si="4"/>
        <v>5D</v>
      </c>
      <c r="E96" s="33" t="str">
        <f t="shared" si="3"/>
        <v>00 00 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154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7" x14ac:dyDescent="0.25">
      <c r="A97" s="47"/>
      <c r="B97" s="11"/>
      <c r="C97" t="s">
        <v>178</v>
      </c>
      <c r="D97" t="str">
        <f t="shared" si="4"/>
        <v>5E</v>
      </c>
      <c r="E97" t="str">
        <f t="shared" si="3"/>
        <v>00 00 02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7" s="33" customFormat="1" x14ac:dyDescent="0.25">
      <c r="A98" s="47"/>
      <c r="B98" s="11"/>
      <c r="D98" s="33" t="str">
        <f t="shared" si="4"/>
        <v>5F</v>
      </c>
      <c r="E98" s="33" t="str">
        <f t="shared" si="3"/>
        <v>00 00 00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7" x14ac:dyDescent="0.25">
      <c r="A99" s="47" t="s">
        <v>237</v>
      </c>
      <c r="B99" s="36"/>
      <c r="C99" t="s">
        <v>184</v>
      </c>
      <c r="D99" s="27" t="str">
        <f t="shared" si="4"/>
        <v>60</v>
      </c>
      <c r="E99" t="str">
        <f t="shared" si="3"/>
        <v>00 22 01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</row>
    <row r="100" spans="1:27" s="33" customFormat="1" x14ac:dyDescent="0.25">
      <c r="A100" s="47"/>
      <c r="B100" s="36"/>
      <c r="C100" s="33" t="s">
        <v>182</v>
      </c>
      <c r="D100" s="33" t="str">
        <f t="shared" si="4"/>
        <v>61</v>
      </c>
      <c r="E100" s="33" t="str">
        <f t="shared" si="3"/>
        <v>00 01 01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7" x14ac:dyDescent="0.25">
      <c r="A101" s="47"/>
      <c r="B101" s="36"/>
      <c r="C101" t="s">
        <v>236</v>
      </c>
      <c r="D101" t="str">
        <f t="shared" si="4"/>
        <v>62</v>
      </c>
      <c r="E101" t="str">
        <f t="shared" si="3"/>
        <v>0A 03 01</v>
      </c>
      <c r="J101" s="22" t="s">
        <v>188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1010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7" s="33" customFormat="1" x14ac:dyDescent="0.25">
      <c r="A102" s="47"/>
      <c r="B102" s="36"/>
      <c r="C102" s="33" t="s">
        <v>183</v>
      </c>
      <c r="D102" s="33" t="str">
        <f t="shared" si="4"/>
        <v>63</v>
      </c>
      <c r="E102" s="33" t="str">
        <f t="shared" si="3"/>
        <v>00 00 11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7" x14ac:dyDescent="0.25">
      <c r="A103" s="47"/>
      <c r="B103" s="36"/>
      <c r="C103" t="s">
        <v>178</v>
      </c>
      <c r="D103" t="str">
        <f t="shared" si="4"/>
        <v>64</v>
      </c>
      <c r="E103" t="str">
        <f t="shared" si="3"/>
        <v>00 00 02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7" s="33" customFormat="1" x14ac:dyDescent="0.25">
      <c r="A104" s="47"/>
      <c r="B104" s="36"/>
      <c r="D104" s="33" t="str">
        <f t="shared" si="4"/>
        <v>65</v>
      </c>
      <c r="E104" s="33" t="str">
        <f t="shared" si="3"/>
        <v>00 00 00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7" x14ac:dyDescent="0.25">
      <c r="A105" s="47"/>
      <c r="B105" s="36"/>
      <c r="D105" t="str">
        <f t="shared" si="4"/>
        <v>66</v>
      </c>
      <c r="E105" t="str">
        <f t="shared" si="3"/>
        <v>00 00 00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7" s="33" customFormat="1" x14ac:dyDescent="0.25">
      <c r="A106" s="47"/>
      <c r="B106" s="36"/>
      <c r="D106" s="33" t="str">
        <f t="shared" si="4"/>
        <v>67</v>
      </c>
      <c r="E106" s="33" t="str">
        <f t="shared" si="3"/>
        <v>00 00 00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7" x14ac:dyDescent="0.25">
      <c r="A107" s="47"/>
      <c r="B107" s="36"/>
      <c r="D107" t="str">
        <f t="shared" si="4"/>
        <v>68</v>
      </c>
      <c r="E107" t="str">
        <f t="shared" si="3"/>
        <v>00 00 00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</row>
    <row r="108" spans="1:27" s="33" customFormat="1" x14ac:dyDescent="0.25">
      <c r="A108" s="47"/>
      <c r="B108" s="36"/>
      <c r="D108" s="33" t="str">
        <f t="shared" si="4"/>
        <v>69</v>
      </c>
      <c r="E108" s="33" t="str">
        <f t="shared" si="3"/>
        <v>00 00 00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7" x14ac:dyDescent="0.25">
      <c r="A109" s="47"/>
      <c r="B109" s="36"/>
      <c r="D109" t="str">
        <f t="shared" si="4"/>
        <v>6A</v>
      </c>
      <c r="E109" t="str">
        <f t="shared" si="3"/>
        <v>00 00 00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7" s="33" customFormat="1" x14ac:dyDescent="0.25">
      <c r="A110" s="47"/>
      <c r="B110" s="36"/>
      <c r="D110" s="33" t="str">
        <f t="shared" si="4"/>
        <v>6B</v>
      </c>
      <c r="E110" s="33" t="str">
        <f t="shared" si="3"/>
        <v>00 00 00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7" x14ac:dyDescent="0.25">
      <c r="A111" s="47"/>
      <c r="B111" s="36"/>
      <c r="D111" t="str">
        <f t="shared" si="4"/>
        <v>6C</v>
      </c>
      <c r="E111" t="str">
        <f t="shared" si="3"/>
        <v>00 00 00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7" s="33" customFormat="1" x14ac:dyDescent="0.25">
      <c r="A112" s="47"/>
      <c r="B112" s="36"/>
      <c r="D112" s="33" t="str">
        <f t="shared" si="4"/>
        <v>6D</v>
      </c>
      <c r="E112" s="33" t="str">
        <f t="shared" ref="E112:E127" si="6">_xlfn.CONCAT(BIN2HEX(V112), BIN2HEX(W112), " ", BIN2HEX(X112), BIN2HEX(Y112), " ", BIN2HEX(Z112), BIN2HEX(AA112))</f>
        <v>00 00 00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7" x14ac:dyDescent="0.25">
      <c r="A113" s="47"/>
      <c r="B113" s="36"/>
      <c r="D113" t="str">
        <f t="shared" si="4"/>
        <v>6E</v>
      </c>
      <c r="E113" t="str">
        <f t="shared" si="6"/>
        <v>00 00 00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7" s="33" customFormat="1" x14ac:dyDescent="0.25">
      <c r="A114" s="47"/>
      <c r="B114" s="36"/>
      <c r="D114" s="33" t="str">
        <f t="shared" si="4"/>
        <v>6F</v>
      </c>
      <c r="E114" s="33" t="str">
        <f t="shared" si="6"/>
        <v>00 00 00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7" x14ac:dyDescent="0.25">
      <c r="A115" s="48" t="s">
        <v>185</v>
      </c>
      <c r="B115" s="36"/>
      <c r="C115" t="s">
        <v>184</v>
      </c>
      <c r="D115" s="27" t="str">
        <f t="shared" si="4"/>
        <v>70</v>
      </c>
      <c r="E115" t="str">
        <f t="shared" si="6"/>
        <v>00 22 01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</row>
    <row r="116" spans="1:27" s="33" customFormat="1" x14ac:dyDescent="0.25">
      <c r="A116" s="48"/>
      <c r="B116" s="36"/>
      <c r="C116" s="33" t="s">
        <v>182</v>
      </c>
      <c r="D116" s="33" t="str">
        <f t="shared" si="4"/>
        <v>71</v>
      </c>
      <c r="E116" s="33" t="str">
        <f t="shared" si="6"/>
        <v>00 01 01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7" x14ac:dyDescent="0.25">
      <c r="A117" s="48"/>
      <c r="B117" s="36"/>
      <c r="C117" t="s">
        <v>235</v>
      </c>
      <c r="D117" t="str">
        <f t="shared" si="4"/>
        <v>72</v>
      </c>
      <c r="E117" t="str">
        <f t="shared" si="6"/>
        <v>0C 03 01</v>
      </c>
      <c r="J117" s="22" t="s">
        <v>187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7" s="33" customFormat="1" x14ac:dyDescent="0.25">
      <c r="A118" s="48"/>
      <c r="B118" s="36"/>
      <c r="C118" s="33" t="s">
        <v>183</v>
      </c>
      <c r="D118" s="33" t="str">
        <f t="shared" si="4"/>
        <v>73</v>
      </c>
      <c r="E118" s="33" t="str">
        <f t="shared" si="6"/>
        <v>00 00 11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7" x14ac:dyDescent="0.25">
      <c r="A119" s="48"/>
      <c r="B119" s="36"/>
      <c r="C119" t="s">
        <v>178</v>
      </c>
      <c r="D119" t="str">
        <f t="shared" si="4"/>
        <v>74</v>
      </c>
      <c r="E119" t="str">
        <f t="shared" si="6"/>
        <v>00 00 02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7" s="33" customFormat="1" x14ac:dyDescent="0.25">
      <c r="A120" s="48"/>
      <c r="B120" s="36"/>
      <c r="D120" s="33" t="str">
        <f t="shared" si="4"/>
        <v>75</v>
      </c>
      <c r="E120" s="33" t="str">
        <f t="shared" si="6"/>
        <v>00 00 00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7" x14ac:dyDescent="0.25">
      <c r="A121" s="48"/>
      <c r="B121" s="36"/>
      <c r="D121" t="str">
        <f t="shared" si="4"/>
        <v>76</v>
      </c>
      <c r="E121" t="str">
        <f t="shared" si="6"/>
        <v>00 00 00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7" s="33" customFormat="1" x14ac:dyDescent="0.25">
      <c r="A122" s="48"/>
      <c r="B122" s="36"/>
      <c r="D122" s="33" t="str">
        <f t="shared" si="4"/>
        <v>77</v>
      </c>
      <c r="E122" s="33" t="str">
        <f t="shared" si="6"/>
        <v>00 00 00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7" x14ac:dyDescent="0.25">
      <c r="A123" s="48"/>
      <c r="B123" s="36"/>
      <c r="D123" t="str">
        <f t="shared" si="4"/>
        <v>78</v>
      </c>
      <c r="E123" t="str">
        <f t="shared" si="6"/>
        <v>00 00 00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</row>
    <row r="124" spans="1:27" s="33" customFormat="1" x14ac:dyDescent="0.25">
      <c r="A124" s="48"/>
      <c r="B124" s="36"/>
      <c r="D124" s="33" t="str">
        <f t="shared" si="4"/>
        <v>79</v>
      </c>
      <c r="E124" s="33" t="str">
        <f t="shared" si="6"/>
        <v>00 00 00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7" x14ac:dyDescent="0.25">
      <c r="A125" s="48"/>
      <c r="B125" s="36"/>
      <c r="D125" t="str">
        <f t="shared" si="4"/>
        <v>7A</v>
      </c>
      <c r="E125" t="str">
        <f t="shared" si="6"/>
        <v>00 00 00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7" s="33" customFormat="1" x14ac:dyDescent="0.25">
      <c r="A126" s="48"/>
      <c r="B126" s="36"/>
      <c r="D126" s="33" t="str">
        <f t="shared" si="4"/>
        <v>7B</v>
      </c>
      <c r="E126" s="33" t="str">
        <f t="shared" si="6"/>
        <v>00 00 00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7" x14ac:dyDescent="0.25">
      <c r="A127" s="48"/>
      <c r="B127" s="36"/>
      <c r="D127" t="str">
        <f t="shared" si="4"/>
        <v>7C</v>
      </c>
      <c r="E127" t="str">
        <f t="shared" si="6"/>
        <v>00 00 00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7" s="33" customFormat="1" x14ac:dyDescent="0.25">
      <c r="A128" s="48"/>
      <c r="B128" s="36"/>
      <c r="D128" s="33" t="str">
        <f t="shared" si="4"/>
        <v>7D</v>
      </c>
      <c r="E128" s="33" t="str">
        <f t="shared" ref="E128:E144" si="7">_xlfn.CONCAT(BIN2HEX(V128), BIN2HEX(W128), " ", BIN2HEX(X128), BIN2HEX(Y128), " ", BIN2HEX(Z128), BIN2HEX(AA128))</f>
        <v>00 00 00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7" x14ac:dyDescent="0.25">
      <c r="A129" s="48"/>
      <c r="B129" s="36"/>
      <c r="D129" t="str">
        <f t="shared" si="4"/>
        <v>7E</v>
      </c>
      <c r="E129" t="str">
        <f t="shared" si="7"/>
        <v>00 00 00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7" s="33" customFormat="1" x14ac:dyDescent="0.25">
      <c r="A130" s="48"/>
      <c r="B130" s="36"/>
      <c r="D130" s="33" t="str">
        <f t="shared" si="4"/>
        <v>7F</v>
      </c>
      <c r="E130" s="33" t="str">
        <f t="shared" si="7"/>
        <v>00 00 00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7" x14ac:dyDescent="0.25">
      <c r="A131" s="48" t="s">
        <v>118</v>
      </c>
      <c r="B131" s="47" t="s">
        <v>219</v>
      </c>
      <c r="C131" t="s">
        <v>95</v>
      </c>
      <c r="D131" s="27" t="str">
        <f t="shared" si="4"/>
        <v>80</v>
      </c>
      <c r="E131" t="str">
        <f t="shared" si="7"/>
        <v>00 12 01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</row>
    <row r="132" spans="1:27" s="33" customFormat="1" x14ac:dyDescent="0.25">
      <c r="A132" s="48"/>
      <c r="B132" s="47"/>
      <c r="C132" s="33" t="s">
        <v>132</v>
      </c>
      <c r="D132" s="33" t="str">
        <f t="shared" ref="D132:D178" si="8">DEC2HEX(ROW(D132)-3, 2)</f>
        <v>81</v>
      </c>
      <c r="E132" s="33" t="str">
        <f t="shared" si="7"/>
        <v>00 01 01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9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7" x14ac:dyDescent="0.25">
      <c r="A133" s="48"/>
      <c r="B133" s="47"/>
      <c r="C133" t="s">
        <v>160</v>
      </c>
      <c r="D133" t="str">
        <f t="shared" si="8"/>
        <v>82</v>
      </c>
      <c r="E133" t="str">
        <f t="shared" si="7"/>
        <v>04 03 01</v>
      </c>
      <c r="J133" s="22" t="s">
        <v>134</v>
      </c>
      <c r="P133" s="22" t="s">
        <v>106</v>
      </c>
      <c r="T133" s="22" t="s">
        <v>91</v>
      </c>
      <c r="V133" t="str">
        <f t="shared" si="9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7" s="33" customFormat="1" x14ac:dyDescent="0.25">
      <c r="A134" s="48"/>
      <c r="B134" s="47"/>
      <c r="C134" s="33" t="s">
        <v>151</v>
      </c>
      <c r="D134" s="33" t="str">
        <f t="shared" si="8"/>
        <v>83</v>
      </c>
      <c r="E134" s="33" t="str">
        <f t="shared" si="7"/>
        <v>00 00 41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9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7" x14ac:dyDescent="0.25">
      <c r="A135" s="48"/>
      <c r="B135" s="36"/>
      <c r="C135" t="s">
        <v>115</v>
      </c>
      <c r="D135" t="str">
        <f t="shared" si="8"/>
        <v>84</v>
      </c>
      <c r="E135" t="str">
        <f t="shared" si="7"/>
        <v>00 04 51</v>
      </c>
      <c r="K135" s="22" t="s">
        <v>129</v>
      </c>
      <c r="O135" s="22" t="s">
        <v>66</v>
      </c>
      <c r="R135" s="22" t="s">
        <v>109</v>
      </c>
      <c r="T135" s="22" t="s">
        <v>91</v>
      </c>
      <c r="V135" t="str">
        <f t="shared" si="9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7" s="33" customFormat="1" x14ac:dyDescent="0.25">
      <c r="A136" s="48"/>
      <c r="B136" s="48" t="s">
        <v>215</v>
      </c>
      <c r="C136" s="33" t="s">
        <v>110</v>
      </c>
      <c r="D136" s="33" t="str">
        <f t="shared" si="8"/>
        <v>85</v>
      </c>
      <c r="E136" s="33" t="str">
        <f t="shared" si="7"/>
        <v>00 41 01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9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7" x14ac:dyDescent="0.25">
      <c r="A137" s="48"/>
      <c r="B137" s="48"/>
      <c r="C137" t="s">
        <v>152</v>
      </c>
      <c r="D137" t="str">
        <f t="shared" si="8"/>
        <v>86</v>
      </c>
      <c r="E137" t="str">
        <f t="shared" si="7"/>
        <v>00 02 01</v>
      </c>
      <c r="M137" s="8" t="s">
        <v>93</v>
      </c>
      <c r="P137" s="22" t="s">
        <v>96</v>
      </c>
      <c r="T137" s="22" t="s">
        <v>91</v>
      </c>
      <c r="V137" t="str">
        <f t="shared" si="9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7" s="33" customFormat="1" x14ac:dyDescent="0.25">
      <c r="A138" s="48"/>
      <c r="B138" s="48"/>
      <c r="C138" s="33" t="s">
        <v>162</v>
      </c>
      <c r="D138" s="33" t="str">
        <f t="shared" si="8"/>
        <v>87</v>
      </c>
      <c r="E138" s="33" t="str">
        <f t="shared" si="7"/>
        <v>04 03 01</v>
      </c>
      <c r="F138" s="23"/>
      <c r="G138" s="19"/>
      <c r="H138" s="19"/>
      <c r="I138" s="26"/>
      <c r="J138" s="19" t="s">
        <v>134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9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7" x14ac:dyDescent="0.25">
      <c r="A139" s="48"/>
      <c r="B139" s="48"/>
      <c r="C139" t="s">
        <v>153</v>
      </c>
      <c r="D139" t="str">
        <f t="shared" si="8"/>
        <v>88</v>
      </c>
      <c r="E139" t="str">
        <f t="shared" si="7"/>
        <v>00 00 21</v>
      </c>
      <c r="Q139" s="18" t="s">
        <v>155</v>
      </c>
      <c r="R139" s="22" t="s">
        <v>154</v>
      </c>
      <c r="T139" s="22" t="s">
        <v>91</v>
      </c>
      <c r="V139" t="str">
        <f t="shared" si="9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</row>
    <row r="140" spans="1:27" s="33" customFormat="1" x14ac:dyDescent="0.25">
      <c r="A140" s="48"/>
      <c r="B140" s="36"/>
      <c r="C140" s="33" t="s">
        <v>148</v>
      </c>
      <c r="D140" s="33" t="str">
        <f t="shared" si="8"/>
        <v>89</v>
      </c>
      <c r="E140" s="33" t="str">
        <f t="shared" si="7"/>
        <v>00 00 02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9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7" x14ac:dyDescent="0.25">
      <c r="A141" s="48"/>
      <c r="B141" s="36"/>
      <c r="D141" t="str">
        <f t="shared" si="8"/>
        <v>8A</v>
      </c>
      <c r="E141" t="str">
        <f t="shared" si="7"/>
        <v>00 00 00</v>
      </c>
      <c r="V141" t="str">
        <f t="shared" si="9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7" s="33" customFormat="1" x14ac:dyDescent="0.25">
      <c r="A142" s="48"/>
      <c r="B142" s="36"/>
      <c r="D142" s="33" t="str">
        <f t="shared" si="8"/>
        <v>8B</v>
      </c>
      <c r="E142" s="33" t="str">
        <f t="shared" si="7"/>
        <v>00 00 00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9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7" x14ac:dyDescent="0.25">
      <c r="A143" s="48"/>
      <c r="B143" s="36"/>
      <c r="D143" t="str">
        <f t="shared" si="8"/>
        <v>8C</v>
      </c>
      <c r="E143" t="str">
        <f t="shared" si="7"/>
        <v>00 00 00</v>
      </c>
      <c r="V143" t="str">
        <f t="shared" si="9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7" s="33" customFormat="1" x14ac:dyDescent="0.25">
      <c r="A144" s="48"/>
      <c r="B144" s="36"/>
      <c r="D144" s="33" t="str">
        <f t="shared" si="8"/>
        <v>8D</v>
      </c>
      <c r="E144" s="33" t="str">
        <f t="shared" si="7"/>
        <v>00 00 00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9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7" x14ac:dyDescent="0.25">
      <c r="A145" s="48"/>
      <c r="B145" s="36"/>
      <c r="D145" t="str">
        <f t="shared" si="8"/>
        <v>8E</v>
      </c>
      <c r="E145" t="str">
        <f t="shared" ref="E145:E162" si="10">_xlfn.CONCAT(BIN2HEX(V145), BIN2HEX(W145), " ", BIN2HEX(X145), BIN2HEX(Y145), " ", BIN2HEX(Z145), BIN2HEX(AA145))</f>
        <v>00 00 00</v>
      </c>
      <c r="V145" t="str">
        <f t="shared" si="9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7" s="33" customFormat="1" x14ac:dyDescent="0.25">
      <c r="A146" s="48"/>
      <c r="B146" s="36"/>
      <c r="D146" s="33" t="str">
        <f t="shared" si="8"/>
        <v>8F</v>
      </c>
      <c r="E146" s="33" t="str">
        <f t="shared" si="10"/>
        <v>00 00 00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9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7" x14ac:dyDescent="0.25">
      <c r="A147" s="48" t="s">
        <v>186</v>
      </c>
      <c r="B147" s="11"/>
      <c r="C147" t="s">
        <v>184</v>
      </c>
      <c r="D147" s="27" t="str">
        <f t="shared" si="8"/>
        <v>90</v>
      </c>
      <c r="E147" s="11" t="str">
        <f t="shared" si="10"/>
        <v>00 22 01</v>
      </c>
      <c r="M147" s="35" t="s">
        <v>100</v>
      </c>
      <c r="P147" s="22" t="s">
        <v>96</v>
      </c>
      <c r="T147" s="22" t="s">
        <v>91</v>
      </c>
      <c r="V147" s="11" t="str">
        <f t="shared" ref="V147:V162" si="11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</row>
    <row r="148" spans="1:27" s="33" customFormat="1" x14ac:dyDescent="0.25">
      <c r="A148" s="48"/>
      <c r="B148" s="11"/>
      <c r="C148" s="33" t="s">
        <v>182</v>
      </c>
      <c r="D148" s="33" t="str">
        <f t="shared" si="8"/>
        <v>91</v>
      </c>
      <c r="E148" s="33" t="str">
        <f t="shared" si="10"/>
        <v>00 01 01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11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7" x14ac:dyDescent="0.25">
      <c r="A149" s="48"/>
      <c r="B149" s="11"/>
      <c r="C149" t="s">
        <v>234</v>
      </c>
      <c r="D149" s="11" t="str">
        <f t="shared" si="8"/>
        <v>92</v>
      </c>
      <c r="E149" s="11" t="str">
        <f t="shared" si="10"/>
        <v>08 03 01</v>
      </c>
      <c r="J149" s="22" t="s">
        <v>189</v>
      </c>
      <c r="M149" s="35"/>
      <c r="P149" s="22" t="s">
        <v>106</v>
      </c>
      <c r="T149" s="22" t="s">
        <v>91</v>
      </c>
      <c r="V149" s="11" t="str">
        <f t="shared" si="11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7" s="33" customFormat="1" x14ac:dyDescent="0.25">
      <c r="A150" s="48"/>
      <c r="B150" s="11"/>
      <c r="C150" s="33" t="s">
        <v>183</v>
      </c>
      <c r="D150" s="33" t="str">
        <f t="shared" si="8"/>
        <v>93</v>
      </c>
      <c r="E150" s="33" t="str">
        <f t="shared" si="10"/>
        <v>00 00 11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11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7" x14ac:dyDescent="0.25">
      <c r="A151" s="48"/>
      <c r="B151" s="11"/>
      <c r="C151" t="s">
        <v>178</v>
      </c>
      <c r="D151" s="11" t="str">
        <f t="shared" si="8"/>
        <v>94</v>
      </c>
      <c r="E151" s="11" t="str">
        <f t="shared" si="10"/>
        <v>00 00 02</v>
      </c>
      <c r="M151" s="35"/>
      <c r="T151" s="22" t="s">
        <v>114</v>
      </c>
      <c r="V151" s="11" t="str">
        <f t="shared" si="11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7" s="33" customFormat="1" x14ac:dyDescent="0.25">
      <c r="A152" s="48"/>
      <c r="B152" s="11"/>
      <c r="D152" s="33" t="str">
        <f t="shared" si="8"/>
        <v>95</v>
      </c>
      <c r="E152" s="33" t="str">
        <f t="shared" si="10"/>
        <v>00 00 00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11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7" x14ac:dyDescent="0.25">
      <c r="A153" s="48"/>
      <c r="B153" s="11"/>
      <c r="D153" s="11" t="str">
        <f t="shared" si="8"/>
        <v>96</v>
      </c>
      <c r="E153" s="11" t="str">
        <f t="shared" si="10"/>
        <v>00 00 00</v>
      </c>
      <c r="V153" s="11" t="str">
        <f t="shared" si="11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7" s="33" customFormat="1" x14ac:dyDescent="0.25">
      <c r="A154" s="48"/>
      <c r="B154" s="11"/>
      <c r="D154" s="33" t="str">
        <f t="shared" si="8"/>
        <v>97</v>
      </c>
      <c r="E154" s="33" t="str">
        <f t="shared" si="10"/>
        <v>00 00 00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11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7" x14ac:dyDescent="0.25">
      <c r="A155" s="48"/>
      <c r="B155" s="11"/>
      <c r="D155" s="11" t="str">
        <f t="shared" si="8"/>
        <v>98</v>
      </c>
      <c r="E155" s="11" t="str">
        <f t="shared" si="10"/>
        <v>00 00 00</v>
      </c>
      <c r="V155" s="11" t="str">
        <f t="shared" si="11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</row>
    <row r="156" spans="1:27" s="33" customFormat="1" x14ac:dyDescent="0.25">
      <c r="A156" s="48"/>
      <c r="B156" s="11"/>
      <c r="D156" s="33" t="str">
        <f t="shared" si="8"/>
        <v>99</v>
      </c>
      <c r="E156" s="33" t="str">
        <f t="shared" si="10"/>
        <v>00 00 00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11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7" x14ac:dyDescent="0.25">
      <c r="A157" s="48"/>
      <c r="B157" s="11"/>
      <c r="D157" s="11" t="str">
        <f t="shared" si="8"/>
        <v>9A</v>
      </c>
      <c r="E157" s="11" t="str">
        <f t="shared" si="10"/>
        <v>00 00 00</v>
      </c>
      <c r="V157" s="11" t="str">
        <f t="shared" si="11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7" s="33" customFormat="1" x14ac:dyDescent="0.25">
      <c r="A158" s="48"/>
      <c r="B158" s="11"/>
      <c r="D158" s="33" t="str">
        <f t="shared" si="8"/>
        <v>9B</v>
      </c>
      <c r="E158" s="33" t="str">
        <f t="shared" si="10"/>
        <v>00 00 00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11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7" x14ac:dyDescent="0.25">
      <c r="A159" s="48"/>
      <c r="B159" s="11"/>
      <c r="D159" s="11" t="str">
        <f t="shared" si="8"/>
        <v>9C</v>
      </c>
      <c r="E159" s="11" t="str">
        <f t="shared" si="10"/>
        <v>00 00 00</v>
      </c>
      <c r="V159" s="11" t="str">
        <f t="shared" si="11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7" s="33" customFormat="1" x14ac:dyDescent="0.25">
      <c r="A160" s="48"/>
      <c r="B160" s="11"/>
      <c r="D160" s="33" t="str">
        <f t="shared" si="8"/>
        <v>9D</v>
      </c>
      <c r="E160" s="33" t="str">
        <f t="shared" si="10"/>
        <v>00 00 00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11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7" x14ac:dyDescent="0.25">
      <c r="A161" s="48"/>
      <c r="B161" s="11"/>
      <c r="D161" s="11" t="str">
        <f t="shared" si="8"/>
        <v>9E</v>
      </c>
      <c r="E161" s="11" t="str">
        <f t="shared" si="10"/>
        <v>00 00 00</v>
      </c>
      <c r="V161" s="11" t="str">
        <f t="shared" si="11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7" s="33" customFormat="1" x14ac:dyDescent="0.25">
      <c r="A162" s="48"/>
      <c r="B162" s="11"/>
      <c r="D162" s="33" t="str">
        <f t="shared" si="8"/>
        <v>9F</v>
      </c>
      <c r="E162" s="33" t="str">
        <f t="shared" si="10"/>
        <v>00 00 00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11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7" x14ac:dyDescent="0.25">
      <c r="A163" s="47" t="s">
        <v>213</v>
      </c>
      <c r="B163" s="47" t="s">
        <v>180</v>
      </c>
      <c r="C163" t="s">
        <v>95</v>
      </c>
      <c r="D163" s="33" t="str">
        <f t="shared" si="8"/>
        <v>A0</v>
      </c>
      <c r="E163" s="33" t="str">
        <f t="shared" ref="E163:E178" si="12">_xlfn.CONCAT(BIN2HEX(V163), BIN2HEX(W163), " ", BIN2HEX(X163), BIN2HEX(Y163), " ", BIN2HEX(Z163), BIN2HEX(AA163))</f>
        <v>00 12 A1</v>
      </c>
      <c r="M163" s="35" t="s">
        <v>102</v>
      </c>
      <c r="P163" s="22" t="s">
        <v>96</v>
      </c>
      <c r="Q163" s="18" t="s">
        <v>92</v>
      </c>
      <c r="R163" s="22" t="s">
        <v>154</v>
      </c>
      <c r="T163" s="22" t="s">
        <v>91</v>
      </c>
      <c r="V163" s="11" t="str">
        <f t="shared" ref="V163:V178" si="13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1010</v>
      </c>
      <c r="AA163" s="11" t="str">
        <f>_xlfn.CONCAT(DEC2BIN(S163), DEC2BIN(IF(ISBLANK(T163), 0, MATCH(T163, 后继微地址形成!$E$2:$E$9, 0) - 1), 3))</f>
        <v>0001</v>
      </c>
    </row>
    <row r="164" spans="1:27" s="33" customFormat="1" x14ac:dyDescent="0.25">
      <c r="A164" s="47"/>
      <c r="B164" s="47"/>
      <c r="C164" s="33" t="s">
        <v>159</v>
      </c>
      <c r="D164" s="33" t="str">
        <f t="shared" si="8"/>
        <v>A1</v>
      </c>
      <c r="E164" s="33" t="str">
        <f t="shared" si="12"/>
        <v>00 01 01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/>
      <c r="R164" s="19"/>
      <c r="S164" s="23"/>
      <c r="T164" s="19" t="s">
        <v>91</v>
      </c>
      <c r="U164" s="34"/>
      <c r="V164" s="33" t="str">
        <f t="shared" si="13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0000</v>
      </c>
      <c r="AA164" s="33" t="str">
        <f>_xlfn.CONCAT(DEC2BIN(S164), DEC2BIN(IF(ISBLANK(T164), 0, MATCH(T164, 后继微地址形成!$E$2:$E$9, 0) - 1), 3))</f>
        <v>0001</v>
      </c>
    </row>
    <row r="165" spans="1:27" x14ac:dyDescent="0.25">
      <c r="A165" s="47"/>
      <c r="B165" s="47"/>
      <c r="C165" t="s">
        <v>160</v>
      </c>
      <c r="D165" s="33" t="str">
        <f t="shared" si="8"/>
        <v>A2</v>
      </c>
      <c r="E165" s="33" t="str">
        <f t="shared" si="12"/>
        <v>04 03 01</v>
      </c>
      <c r="J165" s="22" t="s">
        <v>134</v>
      </c>
      <c r="M165" s="35"/>
      <c r="P165" s="22" t="s">
        <v>106</v>
      </c>
      <c r="T165" s="22" t="s">
        <v>91</v>
      </c>
      <c r="V165" s="11" t="str">
        <f t="shared" si="13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7" s="33" customFormat="1" x14ac:dyDescent="0.25">
      <c r="A166" s="47"/>
      <c r="B166" s="47"/>
      <c r="C166" s="33" t="s">
        <v>107</v>
      </c>
      <c r="D166" s="33" t="str">
        <f t="shared" si="8"/>
        <v>A3</v>
      </c>
      <c r="E166" s="33" t="str">
        <f t="shared" si="12"/>
        <v>00 00 41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3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7" x14ac:dyDescent="0.25">
      <c r="A167" s="47"/>
      <c r="B167" s="11"/>
      <c r="C167" t="s">
        <v>161</v>
      </c>
      <c r="D167" s="33" t="str">
        <f t="shared" si="8"/>
        <v>A4</v>
      </c>
      <c r="E167" s="33" t="str">
        <f t="shared" si="12"/>
        <v>00 04 51</v>
      </c>
      <c r="K167" s="22" t="s">
        <v>129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3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7" s="33" customFormat="1" x14ac:dyDescent="0.25">
      <c r="A168" s="47"/>
      <c r="B168" s="49" t="s">
        <v>217</v>
      </c>
      <c r="C168" s="33" t="s">
        <v>110</v>
      </c>
      <c r="D168" s="33" t="str">
        <f t="shared" si="8"/>
        <v>A5</v>
      </c>
      <c r="E168" s="33" t="str">
        <f t="shared" si="12"/>
        <v>00 41 01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3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7" x14ac:dyDescent="0.25">
      <c r="A169" s="47"/>
      <c r="B169" s="49"/>
      <c r="C169" t="s">
        <v>184</v>
      </c>
      <c r="D169" s="33" t="str">
        <f t="shared" si="8"/>
        <v>A6</v>
      </c>
      <c r="E169" s="33" t="str">
        <f t="shared" si="12"/>
        <v>00 22 01</v>
      </c>
      <c r="M169" s="35" t="s">
        <v>100</v>
      </c>
      <c r="P169" s="22" t="s">
        <v>96</v>
      </c>
      <c r="T169" s="22" t="s">
        <v>91</v>
      </c>
      <c r="V169" s="11" t="str">
        <f t="shared" si="13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7" s="33" customFormat="1" x14ac:dyDescent="0.25">
      <c r="A170" s="47"/>
      <c r="B170" s="49"/>
      <c r="C170" s="33" t="s">
        <v>214</v>
      </c>
      <c r="D170" s="33" t="str">
        <f t="shared" si="8"/>
        <v>A7</v>
      </c>
      <c r="E170" s="33" t="str">
        <f t="shared" si="12"/>
        <v>06 03 01</v>
      </c>
      <c r="F170" s="23"/>
      <c r="G170" s="19"/>
      <c r="H170" s="19"/>
      <c r="I170" s="26"/>
      <c r="J170" s="19" t="s">
        <v>218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3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7" x14ac:dyDescent="0.25">
      <c r="A171" s="47"/>
      <c r="B171" s="49"/>
      <c r="C171" s="11" t="s">
        <v>216</v>
      </c>
      <c r="D171" s="33" t="str">
        <f t="shared" si="8"/>
        <v>A8</v>
      </c>
      <c r="E171" s="33" t="str">
        <f t="shared" si="12"/>
        <v>00 00 11</v>
      </c>
      <c r="M171" s="35"/>
      <c r="R171" s="22" t="s">
        <v>113</v>
      </c>
      <c r="T171" s="22" t="s">
        <v>91</v>
      </c>
      <c r="V171" s="11" t="str">
        <f t="shared" si="13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0001</v>
      </c>
      <c r="AA171" s="11" t="str">
        <f>_xlfn.CONCAT(DEC2BIN(S171), DEC2BIN(IF(ISBLANK(T171), 0, MATCH(T171, 后继微地址形成!$E$2:$E$9, 0) - 1), 3))</f>
        <v>0001</v>
      </c>
    </row>
    <row r="172" spans="1:27" s="33" customFormat="1" x14ac:dyDescent="0.25">
      <c r="A172" s="47"/>
      <c r="B172" s="11"/>
      <c r="C172" s="33" t="s">
        <v>171</v>
      </c>
      <c r="D172" s="33" t="str">
        <f t="shared" si="8"/>
        <v>A9</v>
      </c>
      <c r="E172" s="33" t="str">
        <f t="shared" si="12"/>
        <v>00 00 02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 t="s">
        <v>114</v>
      </c>
      <c r="U172" s="34"/>
      <c r="V172" s="33" t="str">
        <f t="shared" si="13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0010</v>
      </c>
    </row>
    <row r="173" spans="1:27" x14ac:dyDescent="0.25">
      <c r="A173" s="47"/>
      <c r="B173" s="11"/>
      <c r="D173" s="33" t="str">
        <f t="shared" si="8"/>
        <v>AA</v>
      </c>
      <c r="E173" s="33" t="str">
        <f t="shared" si="12"/>
        <v>00 00 00</v>
      </c>
      <c r="V173" s="11" t="str">
        <f t="shared" si="13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7" s="33" customFormat="1" x14ac:dyDescent="0.25">
      <c r="A174" s="47"/>
      <c r="B174" s="11"/>
      <c r="D174" s="33" t="str">
        <f t="shared" si="8"/>
        <v>AB</v>
      </c>
      <c r="E174" s="33" t="str">
        <f t="shared" si="12"/>
        <v>00 00 00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3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7" x14ac:dyDescent="0.25">
      <c r="A175" s="47"/>
      <c r="B175" s="11"/>
      <c r="D175" s="33" t="str">
        <f t="shared" si="8"/>
        <v>AC</v>
      </c>
      <c r="E175" s="33" t="str">
        <f t="shared" si="12"/>
        <v>00 00 00</v>
      </c>
      <c r="V175" s="11" t="str">
        <f t="shared" si="13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7" s="33" customFormat="1" x14ac:dyDescent="0.25">
      <c r="A176" s="47"/>
      <c r="B176" s="11"/>
      <c r="D176" s="33" t="str">
        <f t="shared" si="8"/>
        <v>AD</v>
      </c>
      <c r="E176" s="33" t="str">
        <f t="shared" si="12"/>
        <v>00 00 00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3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7" x14ac:dyDescent="0.25">
      <c r="A177" s="47"/>
      <c r="B177" s="11"/>
      <c r="D177" s="33" t="str">
        <f t="shared" si="8"/>
        <v>AE</v>
      </c>
      <c r="E177" s="33" t="str">
        <f t="shared" si="12"/>
        <v>00 00 00</v>
      </c>
      <c r="V177" s="11" t="str">
        <f t="shared" si="13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7" s="33" customFormat="1" x14ac:dyDescent="0.25">
      <c r="A178" s="47"/>
      <c r="B178" s="11"/>
      <c r="D178" s="33" t="str">
        <f t="shared" si="8"/>
        <v>AF</v>
      </c>
      <c r="E178" s="33" t="str">
        <f t="shared" si="12"/>
        <v>00 00 00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3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</sheetData>
  <mergeCells count="28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1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E11" sqref="E11"/>
    </sheetView>
  </sheetViews>
  <sheetFormatPr defaultRowHeight="13.8" x14ac:dyDescent="0.25"/>
  <cols>
    <col min="1" max="1" width="14.77734375" customWidth="1"/>
    <col min="5" max="5" width="29.88671875" customWidth="1"/>
  </cols>
  <sheetData>
    <row r="1" spans="1:5" x14ac:dyDescent="0.25">
      <c r="A1" t="s">
        <v>190</v>
      </c>
      <c r="B1" t="s">
        <v>208</v>
      </c>
      <c r="C1" t="s">
        <v>209</v>
      </c>
      <c r="D1" t="s">
        <v>191</v>
      </c>
      <c r="E1" t="s">
        <v>5</v>
      </c>
    </row>
    <row r="2" spans="1:5" x14ac:dyDescent="0.25">
      <c r="A2" s="39" t="s">
        <v>139</v>
      </c>
      <c r="B2" s="12" t="s">
        <v>194</v>
      </c>
      <c r="C2" s="12" t="s">
        <v>210</v>
      </c>
      <c r="D2" t="str">
        <f>_xlfn.CONCAT("1", DEC2HEX(IF(ISBLANK(B2), 0, MATCH(B2, 单列下拉值!$H$1:$H$4, 0) - 1)))</f>
        <v>10</v>
      </c>
    </row>
    <row r="3" spans="1:5" x14ac:dyDescent="0.25">
      <c r="D3" s="12" t="str">
        <f>C2</f>
        <v>01</v>
      </c>
    </row>
    <row r="4" spans="1:5" x14ac:dyDescent="0.25">
      <c r="A4" s="39" t="s">
        <v>140</v>
      </c>
      <c r="B4" s="12" t="s">
        <v>196</v>
      </c>
      <c r="C4" s="12" t="s">
        <v>207</v>
      </c>
      <c r="D4" t="str">
        <f>_xlfn.CONCAT("2", DEC2HEX(IF(ISBLANK(B4), 0, MATCH(B4, 单列下拉值!$H$1:$H$4, 0) - 1)))</f>
        <v>21</v>
      </c>
    </row>
    <row r="5" spans="1:5" x14ac:dyDescent="0.25">
      <c r="D5" s="12" t="str">
        <f>C4</f>
        <v>1E</v>
      </c>
    </row>
    <row r="6" spans="1:5" x14ac:dyDescent="0.25">
      <c r="A6" s="43" t="s">
        <v>192</v>
      </c>
      <c r="B6" s="12" t="s">
        <v>196</v>
      </c>
      <c r="C6" s="12" t="s">
        <v>197</v>
      </c>
      <c r="D6" s="12" t="str">
        <f>_xlfn.CONCAT("3", DEC2HEX(IF(ISBLANK(B6), 0, MATCH(B6, 单列下拉值!$H$1:$H$4, 0) - 1) * 4 + IF(ISBLANK(C6), 0, MATCH(C6,  单列下拉值!$H$1:$H$4, 0) - 1)))</f>
        <v>36</v>
      </c>
    </row>
    <row r="7" spans="1:5" x14ac:dyDescent="0.25">
      <c r="A7" s="39" t="s">
        <v>116</v>
      </c>
      <c r="B7" s="44" t="s">
        <v>199</v>
      </c>
      <c r="C7" s="44" t="s">
        <v>199</v>
      </c>
      <c r="D7" s="12">
        <v>40</v>
      </c>
    </row>
    <row r="8" spans="1:5" x14ac:dyDescent="0.25">
      <c r="A8" s="43" t="s">
        <v>117</v>
      </c>
      <c r="B8" s="12" t="s">
        <v>200</v>
      </c>
      <c r="C8" s="12" t="s">
        <v>210</v>
      </c>
      <c r="D8" t="str">
        <f>_xlfn.CONCAT("5", DEC2HEX(IF(ISBLANK(B8), 0, MATCH(B8, 单列下拉值!$I$1:$I$4, 0) - 1)))</f>
        <v>50</v>
      </c>
    </row>
    <row r="9" spans="1:5" x14ac:dyDescent="0.25">
      <c r="D9" s="12" t="str">
        <f>C8</f>
        <v>01</v>
      </c>
    </row>
    <row r="10" spans="1:5" x14ac:dyDescent="0.25">
      <c r="A10" s="43" t="s">
        <v>193</v>
      </c>
      <c r="B10" s="12" t="s">
        <v>196</v>
      </c>
      <c r="C10" s="44" t="s">
        <v>199</v>
      </c>
      <c r="D10" t="str">
        <f>_xlfn.CONCAT("6", DEC2HEX(IF(ISBLANK(B10), 0, MATCH(B10, 单列下拉值!$H$1:$H$4, 0) - 1)))</f>
        <v>61</v>
      </c>
    </row>
    <row r="11" spans="1:5" x14ac:dyDescent="0.25">
      <c r="A11" s="39" t="s">
        <v>185</v>
      </c>
      <c r="B11" s="12" t="s">
        <v>197</v>
      </c>
      <c r="C11" s="44" t="s">
        <v>199</v>
      </c>
      <c r="D11" t="str">
        <f>_xlfn.CONCAT("7", DEC2HEX(IF(ISBLANK(B11), 0, MATCH(B11, 单列下拉值!$H$1:$H$4, 0) - 1)))</f>
        <v>72</v>
      </c>
    </row>
    <row r="12" spans="1:5" x14ac:dyDescent="0.25">
      <c r="A12" s="39" t="s">
        <v>118</v>
      </c>
      <c r="B12" s="12" t="s">
        <v>211</v>
      </c>
      <c r="C12" s="44" t="s">
        <v>199</v>
      </c>
      <c r="D12" s="12">
        <v>80</v>
      </c>
    </row>
    <row r="13" spans="1:5" x14ac:dyDescent="0.25">
      <c r="D13" s="12" t="str">
        <f>B12</f>
        <v>A3</v>
      </c>
    </row>
    <row r="14" spans="1:5" x14ac:dyDescent="0.25">
      <c r="A14" s="39" t="s">
        <v>186</v>
      </c>
      <c r="B14" s="12" t="s">
        <v>196</v>
      </c>
      <c r="C14" s="44" t="s">
        <v>199</v>
      </c>
      <c r="D14" t="str">
        <f>_xlfn.CONCAT("9", DEC2HEX(IF(ISBLANK(B14), 0, MATCH(B14, 单列下拉值!$H$1:$H$4, 0) - 1)))</f>
        <v>91</v>
      </c>
    </row>
    <row r="15" spans="1:5" x14ac:dyDescent="0.25">
      <c r="A15" s="39" t="s">
        <v>213</v>
      </c>
      <c r="B15" s="12" t="s">
        <v>197</v>
      </c>
      <c r="C15" s="12" t="s">
        <v>210</v>
      </c>
      <c r="D15" t="str">
        <f>_xlfn.CONCAT("A", DEC2HEX(IF(ISBLANK(B15), 0, MATCH(B15, 单列下拉值!$H$1:$H$4, 0) - 1)))</f>
        <v>A2</v>
      </c>
    </row>
    <row r="16" spans="1:5" x14ac:dyDescent="0.25">
      <c r="D16" s="12" t="str">
        <f>C15</f>
        <v>01</v>
      </c>
    </row>
    <row r="17" spans="1:1" x14ac:dyDescent="0.25">
      <c r="A17" s="39"/>
    </row>
    <row r="18" spans="1:1" x14ac:dyDescent="0.25">
      <c r="A18" s="39"/>
    </row>
    <row r="19" spans="1:1" x14ac:dyDescent="0.25">
      <c r="A19" s="39"/>
    </row>
    <row r="20" spans="1:1" x14ac:dyDescent="0.25">
      <c r="A20" s="39"/>
    </row>
    <row r="21" spans="1:1" x14ac:dyDescent="0.25">
      <c r="A21" s="39"/>
    </row>
    <row r="22" spans="1:1" x14ac:dyDescent="0.25">
      <c r="A22" s="39"/>
    </row>
    <row r="23" spans="1:1" x14ac:dyDescent="0.25">
      <c r="A23" s="39"/>
    </row>
    <row r="25" spans="1:1" x14ac:dyDescent="0.25">
      <c r="A25" s="39"/>
    </row>
    <row r="26" spans="1:1" x14ac:dyDescent="0.25">
      <c r="A26" s="39"/>
    </row>
    <row r="27" spans="1:1" x14ac:dyDescent="0.25">
      <c r="A27" s="39"/>
    </row>
    <row r="28" spans="1:1" x14ac:dyDescent="0.25">
      <c r="A28" s="39"/>
    </row>
    <row r="29" spans="1:1" x14ac:dyDescent="0.25">
      <c r="A29" s="39"/>
    </row>
    <row r="30" spans="1:1" x14ac:dyDescent="0.25">
      <c r="A30" s="39"/>
    </row>
    <row r="31" spans="1:1" x14ac:dyDescent="0.25">
      <c r="A31" s="39"/>
    </row>
    <row r="32" spans="1:1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L53"/>
  <sheetViews>
    <sheetView topLeftCell="A28" workbookViewId="0">
      <selection activeCell="N5" sqref="N5"/>
    </sheetView>
  </sheetViews>
  <sheetFormatPr defaultRowHeight="13.8" x14ac:dyDescent="0.25"/>
  <cols>
    <col min="1" max="1" width="13.77734375" bestFit="1" customWidth="1"/>
    <col min="10" max="11" width="10" bestFit="1" customWidth="1"/>
  </cols>
  <sheetData>
    <row r="1" spans="1:12" x14ac:dyDescent="0.25">
      <c r="A1" t="s">
        <v>190</v>
      </c>
      <c r="B1" t="s">
        <v>208</v>
      </c>
      <c r="C1" t="s">
        <v>209</v>
      </c>
      <c r="D1" t="s">
        <v>191</v>
      </c>
      <c r="E1" t="s">
        <v>220</v>
      </c>
      <c r="J1" t="s">
        <v>223</v>
      </c>
      <c r="K1" t="s">
        <v>224</v>
      </c>
      <c r="L1" t="s">
        <v>212</v>
      </c>
    </row>
    <row r="2" spans="1:12" x14ac:dyDescent="0.25">
      <c r="A2" s="39" t="s">
        <v>140</v>
      </c>
      <c r="B2" s="12" t="s">
        <v>194</v>
      </c>
      <c r="C2" s="45" t="str">
        <f>$J$2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J2" s="12" t="s">
        <v>228</v>
      </c>
      <c r="K2" s="12" t="s">
        <v>207</v>
      </c>
      <c r="L2" s="12" t="s">
        <v>229</v>
      </c>
    </row>
    <row r="3" spans="1:12" x14ac:dyDescent="0.25">
      <c r="D3" s="12" t="str">
        <f>C2</f>
        <v>1D</v>
      </c>
      <c r="E3" t="str">
        <f t="shared" ref="E3:E22" si="0">DEC2HEX(ROW(E3)-2, 2)</f>
        <v>01</v>
      </c>
    </row>
    <row r="4" spans="1:12" x14ac:dyDescent="0.25">
      <c r="A4" s="39" t="s">
        <v>140</v>
      </c>
      <c r="B4" s="12" t="s">
        <v>196</v>
      </c>
      <c r="C4" s="45" t="str">
        <f>$K$2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</row>
    <row r="5" spans="1:12" x14ac:dyDescent="0.25">
      <c r="D5" s="12" t="str">
        <f>C4</f>
        <v>1E</v>
      </c>
      <c r="E5" t="str">
        <f t="shared" si="0"/>
        <v>03</v>
      </c>
    </row>
    <row r="6" spans="1:12" x14ac:dyDescent="0.25">
      <c r="A6" s="39" t="s">
        <v>213</v>
      </c>
      <c r="B6" s="12" t="s">
        <v>196</v>
      </c>
      <c r="C6" s="12" t="s">
        <v>210</v>
      </c>
      <c r="D6" t="str">
        <f>_xlfn.CONCAT("A", DEC2HEX(IF(ISBLANK(B6), 0, MATCH(B6, 单列下拉值!$H$1:$H$4, 0) - 1)))</f>
        <v>A1</v>
      </c>
      <c r="E6" s="38" t="str">
        <f t="shared" si="0"/>
        <v>04</v>
      </c>
    </row>
    <row r="7" spans="1:12" x14ac:dyDescent="0.25">
      <c r="D7" s="12" t="str">
        <f>C6</f>
        <v>01</v>
      </c>
      <c r="E7" s="40" t="str">
        <f t="shared" si="0"/>
        <v>05</v>
      </c>
    </row>
    <row r="8" spans="1:12" x14ac:dyDescent="0.25">
      <c r="A8" s="43" t="s">
        <v>117</v>
      </c>
      <c r="B8" s="12" t="s">
        <v>205</v>
      </c>
      <c r="C8" s="12" t="s">
        <v>210</v>
      </c>
      <c r="D8" t="str">
        <f>_xlfn.CONCAT("5", DEC2HEX(IF(ISBLANK(B8), 0, MATCH(B8, 单列下拉值!$I$1:$I$4, 0) - 1)))</f>
        <v>53</v>
      </c>
      <c r="E8" t="str">
        <f t="shared" si="0"/>
        <v>06</v>
      </c>
    </row>
    <row r="9" spans="1:12" x14ac:dyDescent="0.25">
      <c r="D9" s="12" t="str">
        <f>C8</f>
        <v>01</v>
      </c>
      <c r="E9" t="str">
        <f t="shared" si="0"/>
        <v>07</v>
      </c>
    </row>
    <row r="10" spans="1:12" x14ac:dyDescent="0.25">
      <c r="A10" s="43" t="s">
        <v>192</v>
      </c>
      <c r="B10" s="12" t="s">
        <v>194</v>
      </c>
      <c r="C10" s="12" t="s">
        <v>197</v>
      </c>
      <c r="D10" s="12" t="str">
        <f>_xlfn.CONCAT("3", DEC2HEX(IF(ISBLANK(B10), 0, MATCH(B10, 单列下拉值!$H$1:$H$4, 0) - 1) * 4 + IF(ISBLANK(C10), 0, MATCH(C10,  单列下拉值!$H$1:$H$4, 0) - 1)))</f>
        <v>32</v>
      </c>
      <c r="E10" t="str">
        <f t="shared" si="0"/>
        <v>08</v>
      </c>
    </row>
    <row r="11" spans="1:12" x14ac:dyDescent="0.25">
      <c r="A11" s="39" t="s">
        <v>186</v>
      </c>
      <c r="B11" s="12" t="s">
        <v>194</v>
      </c>
      <c r="C11" s="44" t="s">
        <v>199</v>
      </c>
      <c r="D11" t="str">
        <f>_xlfn.CONCAT("9", DEC2HEX(IF(ISBLANK(B11), 0, MATCH(B11, 单列下拉值!$H$1:$H$4, 0) - 1)))</f>
        <v>90</v>
      </c>
      <c r="E11" s="38" t="str">
        <f t="shared" si="0"/>
        <v>09</v>
      </c>
    </row>
    <row r="12" spans="1:12" x14ac:dyDescent="0.25">
      <c r="A12" s="43" t="s">
        <v>193</v>
      </c>
      <c r="B12" s="12" t="s">
        <v>198</v>
      </c>
      <c r="C12" s="44" t="s">
        <v>199</v>
      </c>
      <c r="D12" t="str">
        <f>_xlfn.CONCAT("6", DEC2HEX(IF(ISBLANK(B12), 0, MATCH(B12, 单列下拉值!$H$1:$H$4, 0) - 1)))</f>
        <v>63</v>
      </c>
      <c r="E12" s="40" t="str">
        <f t="shared" si="0"/>
        <v>0A</v>
      </c>
    </row>
    <row r="13" spans="1:12" x14ac:dyDescent="0.25">
      <c r="A13" s="39" t="s">
        <v>185</v>
      </c>
      <c r="B13" s="12" t="s">
        <v>196</v>
      </c>
      <c r="C13" s="44" t="s">
        <v>199</v>
      </c>
      <c r="D13" t="str">
        <f>_xlfn.CONCAT("7", DEC2HEX(IF(ISBLANK(B13), 0, MATCH(B13, 单列下拉值!$H$1:$H$4, 0) - 1)))</f>
        <v>71</v>
      </c>
      <c r="E13" s="40" t="str">
        <f t="shared" si="0"/>
        <v>0B</v>
      </c>
    </row>
    <row r="14" spans="1:12" x14ac:dyDescent="0.25">
      <c r="A14" s="43" t="s">
        <v>117</v>
      </c>
      <c r="B14" s="12" t="s">
        <v>205</v>
      </c>
      <c r="C14" s="12" t="s">
        <v>221</v>
      </c>
      <c r="D14" t="str">
        <f>_xlfn.CONCAT("5", DEC2HEX(IF(ISBLANK(B14), 0, MATCH(B14, 单列下拉值!$I$1:$I$4, 0) - 1)))</f>
        <v>53</v>
      </c>
      <c r="E14" s="40" t="str">
        <f t="shared" si="0"/>
        <v>0C</v>
      </c>
    </row>
    <row r="15" spans="1:12" x14ac:dyDescent="0.25">
      <c r="D15" s="12" t="str">
        <f>C14</f>
        <v>02</v>
      </c>
      <c r="E15" s="40" t="str">
        <f t="shared" si="0"/>
        <v>0D</v>
      </c>
    </row>
    <row r="16" spans="1:12" x14ac:dyDescent="0.25">
      <c r="A16" s="39" t="s">
        <v>118</v>
      </c>
      <c r="B16" s="12" t="s">
        <v>222</v>
      </c>
      <c r="C16" s="44" t="s">
        <v>199</v>
      </c>
      <c r="D16" s="12">
        <v>80</v>
      </c>
      <c r="E16" s="40" t="str">
        <f t="shared" si="0"/>
        <v>0E</v>
      </c>
    </row>
    <row r="17" spans="1:5" x14ac:dyDescent="0.25">
      <c r="D17" s="12" t="str">
        <f>B16</f>
        <v>04</v>
      </c>
      <c r="E17" s="40" t="str">
        <f t="shared" si="0"/>
        <v>0F</v>
      </c>
    </row>
    <row r="18" spans="1:5" x14ac:dyDescent="0.25">
      <c r="A18" s="39" t="s">
        <v>139</v>
      </c>
      <c r="B18" s="12" t="s">
        <v>198</v>
      </c>
      <c r="C18" s="45" t="str">
        <f>$L$2</f>
        <v>20</v>
      </c>
      <c r="D18" t="str">
        <f>_xlfn.CONCAT("1", DEC2HEX(IF(ISBLANK(B18), 0, MATCH(B18, 单列下拉值!$H$1:$H$4, 0) - 1)))</f>
        <v>13</v>
      </c>
      <c r="E18" s="38" t="str">
        <f t="shared" si="0"/>
        <v>10</v>
      </c>
    </row>
    <row r="19" spans="1:5" x14ac:dyDescent="0.25">
      <c r="D19" s="12" t="str">
        <f>C18</f>
        <v>20</v>
      </c>
      <c r="E19" s="40" t="str">
        <f t="shared" si="0"/>
        <v>11</v>
      </c>
    </row>
    <row r="20" spans="1:5" x14ac:dyDescent="0.25">
      <c r="A20" s="39" t="s">
        <v>139</v>
      </c>
      <c r="B20" s="12" t="s">
        <v>197</v>
      </c>
      <c r="C20" s="46" t="str">
        <f>DEC2HEX(HEX2DEC($L$2)+1)</f>
        <v>21</v>
      </c>
      <c r="D20" t="str">
        <f>_xlfn.CONCAT("1", DEC2HEX(IF(ISBLANK(B20), 0, MATCH(B20, 单列下拉值!$H$1:$H$4, 0) - 1)))</f>
        <v>12</v>
      </c>
      <c r="E20" s="40" t="str">
        <f t="shared" si="0"/>
        <v>12</v>
      </c>
    </row>
    <row r="21" spans="1:5" x14ac:dyDescent="0.25">
      <c r="D21" s="12" t="str">
        <f>C20</f>
        <v>21</v>
      </c>
      <c r="E21" s="40" t="str">
        <f t="shared" si="0"/>
        <v>13</v>
      </c>
    </row>
    <row r="22" spans="1:5" x14ac:dyDescent="0.25">
      <c r="A22" s="39" t="s">
        <v>116</v>
      </c>
      <c r="B22" s="44" t="s">
        <v>199</v>
      </c>
      <c r="C22" s="44" t="s">
        <v>199</v>
      </c>
      <c r="D22" s="12">
        <v>40</v>
      </c>
      <c r="E22" s="40" t="str">
        <f t="shared" si="0"/>
        <v>14</v>
      </c>
    </row>
    <row r="25" spans="1:5" x14ac:dyDescent="0.25">
      <c r="A25" t="s">
        <v>190</v>
      </c>
      <c r="B25" t="s">
        <v>208</v>
      </c>
      <c r="C25" t="s">
        <v>209</v>
      </c>
      <c r="D25" t="s">
        <v>191</v>
      </c>
      <c r="E25" t="s">
        <v>220</v>
      </c>
    </row>
    <row r="26" spans="1:5" x14ac:dyDescent="0.25">
      <c r="A26" s="39" t="s">
        <v>140</v>
      </c>
      <c r="B26" s="12" t="s">
        <v>194</v>
      </c>
      <c r="C26" s="45" t="str">
        <f>$J$2</f>
        <v>1D</v>
      </c>
      <c r="D26" t="str">
        <f>_xlfn.CONCAT("2", DEC2HEX(IF(ISBLANK(B26), 0, MATCH(B26, 单列下拉值!$H$1:$H$4, 0) - 1)))</f>
        <v>20</v>
      </c>
      <c r="E26" t="str">
        <f>DEC2HEX(ROW(E26)-26, 2)</f>
        <v>00</v>
      </c>
    </row>
    <row r="27" spans="1:5" x14ac:dyDescent="0.25">
      <c r="D27" s="12" t="str">
        <f>C26</f>
        <v>1D</v>
      </c>
      <c r="E27" t="str">
        <f t="shared" ref="E27:E33" si="1">DEC2HEX(ROW(E27)-26, 2)</f>
        <v>01</v>
      </c>
    </row>
    <row r="28" spans="1:5" x14ac:dyDescent="0.25">
      <c r="A28" s="39" t="s">
        <v>140</v>
      </c>
      <c r="B28" s="12" t="s">
        <v>196</v>
      </c>
      <c r="C28" s="45" t="str">
        <f>$K$2</f>
        <v>1E</v>
      </c>
      <c r="D28" t="str">
        <f>_xlfn.CONCAT("2", DEC2HEX(IF(ISBLANK(B28), 0, MATCH(B28, 单列下拉值!$H$1:$H$4, 0) - 1)))</f>
        <v>21</v>
      </c>
      <c r="E28" t="str">
        <f t="shared" si="1"/>
        <v>02</v>
      </c>
    </row>
    <row r="29" spans="1:5" x14ac:dyDescent="0.25">
      <c r="D29" s="12" t="str">
        <f>C28</f>
        <v>1E</v>
      </c>
      <c r="E29" t="str">
        <f t="shared" si="1"/>
        <v>03</v>
      </c>
    </row>
    <row r="30" spans="1:5" x14ac:dyDescent="0.25">
      <c r="A30" s="43" t="s">
        <v>192</v>
      </c>
      <c r="B30" s="12" t="s">
        <v>194</v>
      </c>
      <c r="C30" s="12" t="s">
        <v>196</v>
      </c>
      <c r="D30" s="12" t="str">
        <f>_xlfn.CONCAT("3", DEC2HEX(IF(ISBLANK(B30), 0, MATCH(B30, 单列下拉值!$H$1:$H$4, 0) - 1) * 4 + IF(ISBLANK(C30), 0, MATCH(C30,  单列下拉值!$H$1:$H$4, 0) - 1)))</f>
        <v>31</v>
      </c>
      <c r="E30" t="str">
        <f t="shared" si="1"/>
        <v>04</v>
      </c>
    </row>
    <row r="31" spans="1:5" x14ac:dyDescent="0.25">
      <c r="A31" s="39" t="s">
        <v>139</v>
      </c>
      <c r="B31" s="12" t="s">
        <v>196</v>
      </c>
      <c r="C31" s="45" t="str">
        <f>$L$2</f>
        <v>20</v>
      </c>
      <c r="D31" t="str">
        <f>_xlfn.CONCAT("1", DEC2HEX(IF(ISBLANK(B31), 0, MATCH(B31, 单列下拉值!$H$1:$H$4, 0) - 1)))</f>
        <v>11</v>
      </c>
      <c r="E31" t="str">
        <f t="shared" si="1"/>
        <v>05</v>
      </c>
    </row>
    <row r="32" spans="1:5" x14ac:dyDescent="0.25">
      <c r="D32" s="12" t="str">
        <f>C31</f>
        <v>20</v>
      </c>
      <c r="E32" t="str">
        <f t="shared" si="1"/>
        <v>06</v>
      </c>
    </row>
    <row r="33" spans="1:5" x14ac:dyDescent="0.25">
      <c r="A33" s="39" t="s">
        <v>116</v>
      </c>
      <c r="B33" s="44" t="s">
        <v>199</v>
      </c>
      <c r="C33" s="44" t="s">
        <v>199</v>
      </c>
      <c r="D33" s="12">
        <v>40</v>
      </c>
      <c r="E33" t="str">
        <f t="shared" si="1"/>
        <v>07</v>
      </c>
    </row>
    <row r="35" spans="1:5" x14ac:dyDescent="0.25">
      <c r="A35" t="s">
        <v>190</v>
      </c>
      <c r="B35" t="s">
        <v>208</v>
      </c>
      <c r="C35" t="s">
        <v>209</v>
      </c>
      <c r="D35" t="s">
        <v>191</v>
      </c>
      <c r="E35" t="s">
        <v>220</v>
      </c>
    </row>
    <row r="36" spans="1:5" x14ac:dyDescent="0.25">
      <c r="A36" s="39" t="s">
        <v>140</v>
      </c>
      <c r="B36" s="12" t="s">
        <v>194</v>
      </c>
      <c r="C36" s="45" t="str">
        <f>$J$2</f>
        <v>1D</v>
      </c>
      <c r="D36" t="str">
        <f>_xlfn.CONCAT("2", DEC2HEX(IF(ISBLANK(B36), 0, MATCH(B36, 单列下拉值!$H$1:$H$4, 0) - 1)))</f>
        <v>20</v>
      </c>
      <c r="E36" t="str">
        <f>DEC2HEX(ROW(E36)-36, 2)</f>
        <v>00</v>
      </c>
    </row>
    <row r="37" spans="1:5" x14ac:dyDescent="0.25">
      <c r="D37" s="12" t="str">
        <f>C36</f>
        <v>1D</v>
      </c>
      <c r="E37" t="str">
        <f t="shared" ref="E37:E53" si="2">DEC2HEX(ROW(E37)-36, 2)</f>
        <v>01</v>
      </c>
    </row>
    <row r="38" spans="1:5" x14ac:dyDescent="0.25">
      <c r="A38" s="39" t="s">
        <v>140</v>
      </c>
      <c r="B38" s="12" t="s">
        <v>196</v>
      </c>
      <c r="C38" s="45" t="str">
        <f>$K$2</f>
        <v>1E</v>
      </c>
      <c r="D38" t="str">
        <f>_xlfn.CONCAT("2", DEC2HEX(IF(ISBLANK(B38), 0, MATCH(B38, 单列下拉值!$H$1:$H$4, 0) - 1)))</f>
        <v>21</v>
      </c>
      <c r="E38" t="str">
        <f t="shared" si="2"/>
        <v>02</v>
      </c>
    </row>
    <row r="39" spans="1:5" x14ac:dyDescent="0.25">
      <c r="D39" s="12" t="str">
        <f>C38</f>
        <v>1E</v>
      </c>
      <c r="E39" t="str">
        <f t="shared" si="2"/>
        <v>03</v>
      </c>
    </row>
    <row r="40" spans="1:5" x14ac:dyDescent="0.25">
      <c r="A40" s="43" t="s">
        <v>192</v>
      </c>
      <c r="B40" s="12" t="s">
        <v>194</v>
      </c>
      <c r="C40" s="12" t="s">
        <v>196</v>
      </c>
      <c r="D40" s="12" t="str">
        <f>_xlfn.CONCAT("3", DEC2HEX(IF(ISBLANK(B40), 0, MATCH(B40, 单列下拉值!$H$1:$H$4, 0) - 1) * 4 + IF(ISBLANK(C40), 0, MATCH(C40,  单列下拉值!$H$1:$H$4, 0) - 1)))</f>
        <v>31</v>
      </c>
      <c r="E40" t="str">
        <f t="shared" si="2"/>
        <v>04</v>
      </c>
    </row>
    <row r="41" spans="1:5" x14ac:dyDescent="0.25">
      <c r="A41" s="43" t="s">
        <v>117</v>
      </c>
      <c r="B41" s="12" t="s">
        <v>202</v>
      </c>
      <c r="C41" s="12" t="s">
        <v>221</v>
      </c>
      <c r="D41" t="str">
        <f>_xlfn.CONCAT("5", DEC2HEX(IF(ISBLANK(B41), 0, MATCH(B41, 单列下拉值!$I$1:$I$4, 0) - 1)))</f>
        <v>51</v>
      </c>
      <c r="E41" t="str">
        <f t="shared" si="2"/>
        <v>05</v>
      </c>
    </row>
    <row r="42" spans="1:5" x14ac:dyDescent="0.25">
      <c r="D42" s="12" t="str">
        <f>C41</f>
        <v>02</v>
      </c>
      <c r="E42" t="str">
        <f t="shared" si="2"/>
        <v>06</v>
      </c>
    </row>
    <row r="43" spans="1:5" x14ac:dyDescent="0.25">
      <c r="A43" s="39" t="s">
        <v>139</v>
      </c>
      <c r="B43" s="12" t="s">
        <v>196</v>
      </c>
      <c r="C43" s="45" t="str">
        <f>$L$2</f>
        <v>20</v>
      </c>
      <c r="D43" t="str">
        <f>_xlfn.CONCAT("1", DEC2HEX(IF(ISBLANK(B43), 0, MATCH(B43, 单列下拉值!$H$1:$H$4, 0) - 1)))</f>
        <v>11</v>
      </c>
      <c r="E43" t="str">
        <f t="shared" si="2"/>
        <v>07</v>
      </c>
    </row>
    <row r="44" spans="1:5" x14ac:dyDescent="0.25">
      <c r="D44" s="12" t="str">
        <f>C43</f>
        <v>20</v>
      </c>
      <c r="E44" t="str">
        <f t="shared" si="2"/>
        <v>08</v>
      </c>
    </row>
    <row r="45" spans="1:5" x14ac:dyDescent="0.25">
      <c r="A45" s="39" t="s">
        <v>116</v>
      </c>
      <c r="B45" s="44" t="s">
        <v>199</v>
      </c>
      <c r="C45" s="44" t="s">
        <v>199</v>
      </c>
      <c r="D45" s="12">
        <v>40</v>
      </c>
      <c r="E45" t="str">
        <f t="shared" si="2"/>
        <v>09</v>
      </c>
    </row>
    <row r="46" spans="1:5" x14ac:dyDescent="0.25">
      <c r="A46" s="39" t="s">
        <v>118</v>
      </c>
      <c r="B46" s="12" t="s">
        <v>211</v>
      </c>
      <c r="C46" s="44" t="s">
        <v>199</v>
      </c>
      <c r="D46" s="12">
        <v>80</v>
      </c>
      <c r="E46" t="str">
        <f t="shared" si="2"/>
        <v>0A</v>
      </c>
    </row>
    <row r="47" spans="1:5" x14ac:dyDescent="0.25">
      <c r="D47" s="12" t="str">
        <f>B46</f>
        <v>A3</v>
      </c>
      <c r="E47" t="str">
        <f t="shared" si="2"/>
        <v>0B</v>
      </c>
    </row>
    <row r="48" spans="1:5" x14ac:dyDescent="0.25">
      <c r="A48" s="39" t="s">
        <v>140</v>
      </c>
      <c r="B48" s="12" t="s">
        <v>197</v>
      </c>
      <c r="C48" s="12" t="s">
        <v>227</v>
      </c>
      <c r="D48" t="str">
        <f>_xlfn.CONCAT("2", DEC2HEX(IF(ISBLANK(B48), 0, MATCH(B48, 单列下拉值!$H$1:$H$4, 0) - 1)))</f>
        <v>22</v>
      </c>
      <c r="E48" t="str">
        <f t="shared" si="2"/>
        <v>0C</v>
      </c>
    </row>
    <row r="49" spans="1:5" x14ac:dyDescent="0.25">
      <c r="D49" s="12" t="str">
        <f>C48</f>
        <v>11</v>
      </c>
      <c r="E49" t="str">
        <f t="shared" si="2"/>
        <v>0D</v>
      </c>
    </row>
    <row r="50" spans="1:5" x14ac:dyDescent="0.25">
      <c r="A50" s="39" t="s">
        <v>139</v>
      </c>
      <c r="B50" s="12" t="s">
        <v>197</v>
      </c>
      <c r="C50" s="12" t="s">
        <v>225</v>
      </c>
      <c r="D50" t="str">
        <f>_xlfn.CONCAT("1", DEC2HEX(IF(ISBLANK(B50), 0, MATCH(B50, 单列下拉值!$H$1:$H$4, 0) - 1)))</f>
        <v>12</v>
      </c>
      <c r="E50" t="str">
        <f t="shared" si="2"/>
        <v>0E</v>
      </c>
    </row>
    <row r="51" spans="1:5" x14ac:dyDescent="0.25">
      <c r="D51" s="12" t="str">
        <f>C50</f>
        <v>A4</v>
      </c>
      <c r="E51" t="str">
        <f t="shared" si="2"/>
        <v>0F</v>
      </c>
    </row>
    <row r="52" spans="1:5" x14ac:dyDescent="0.25">
      <c r="A52" s="39" t="s">
        <v>116</v>
      </c>
      <c r="B52" s="44" t="s">
        <v>199</v>
      </c>
      <c r="C52" s="44" t="s">
        <v>199</v>
      </c>
      <c r="D52" s="12">
        <v>40</v>
      </c>
      <c r="E52" t="str">
        <f t="shared" si="2"/>
        <v>10</v>
      </c>
    </row>
    <row r="53" spans="1:5" x14ac:dyDescent="0.25">
      <c r="D53" t="s">
        <v>226</v>
      </c>
      <c r="E53" t="str">
        <f t="shared" si="2"/>
        <v>11</v>
      </c>
    </row>
  </sheetData>
  <phoneticPr fontId="1" type="noConversion"/>
  <dataValidations count="4">
    <dataValidation type="textLength" operator="equal" allowBlank="1" showInputMessage="1" showErrorMessage="1" prompt="请二位输入16进制地址" sqref="J2:L2" xr:uid="{FFA02CD2-80AF-40DF-892A-534978F78808}">
      <formula1>2</formula1>
    </dataValidation>
    <dataValidation type="textLength" operator="equal" allowBlank="1" showInputMessage="1" showErrorMessage="1" prompt="请输入二位16进制立即数" sqref="C6" xr:uid="{D7CD06DC-F415-4809-B7EE-E2E32FA4F169}">
      <formula1>2</formula1>
    </dataValidation>
    <dataValidation type="textLength" operator="equal" allowBlank="1" showInputMessage="1" showErrorMessage="1" prompt="请输入二位16进制地址" sqref="B16 B46 C50 C48" xr:uid="{4E420A2E-5CFB-4AAE-933C-E89D1D9A7D76}">
      <formula1>2</formula1>
    </dataValidation>
    <dataValidation type="textLength" operator="equal" allowBlank="1" showInputMessage="1" showErrorMessage="1" prompt="请输入二位16进制偏移量" sqref="C8 C14 C41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B10:B13 B18 B20 B2 B4 B6 B26 B28 B30:B31 B36 B38 B50 B43 B40 B48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B8 B14 B41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C10 C30 C40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4" sqref="E4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230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8" t="s">
        <v>231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135</v>
      </c>
      <c r="F4" s="48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122</v>
      </c>
      <c r="F5" s="48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8" t="s">
        <v>232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123</v>
      </c>
      <c r="F7" s="48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8" t="s">
        <v>233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124</v>
      </c>
      <c r="F9" s="48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150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195</v>
      </c>
      <c r="I1" t="s">
        <v>201</v>
      </c>
    </row>
    <row r="2" spans="1:9" x14ac:dyDescent="0.25">
      <c r="A2" t="s">
        <v>119</v>
      </c>
      <c r="B2" t="s">
        <v>68</v>
      </c>
      <c r="C2" t="s">
        <v>70</v>
      </c>
      <c r="D2" t="s">
        <v>156</v>
      </c>
      <c r="H2" t="s">
        <v>196</v>
      </c>
      <c r="I2" t="s">
        <v>203</v>
      </c>
    </row>
    <row r="3" spans="1:9" x14ac:dyDescent="0.25">
      <c r="A3" t="s">
        <v>121</v>
      </c>
      <c r="B3" t="s">
        <v>69</v>
      </c>
      <c r="C3" t="s">
        <v>67</v>
      </c>
      <c r="D3" t="s">
        <v>71</v>
      </c>
      <c r="H3" t="s">
        <v>197</v>
      </c>
      <c r="I3" t="s">
        <v>204</v>
      </c>
    </row>
    <row r="4" spans="1:9" x14ac:dyDescent="0.25">
      <c r="H4" t="s">
        <v>198</v>
      </c>
      <c r="I4" t="s">
        <v>206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2022-04-16T12:07:55Z</dcterms:modified>
</cp:coreProperties>
</file>